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3"/>
  </bookViews>
  <sheets>
    <sheet name="Előterjesztéshez E-1.melléklet" sheetId="1" r:id="rId1"/>
    <sheet name="ElőterjesztéshezE-1.mell.2.old." sheetId="2" r:id="rId2"/>
    <sheet name="Előterj.E-1.mell.3.old." sheetId="3" r:id="rId3"/>
    <sheet name="Előterj.-hezE-2.mell. Int.norm." sheetId="4" r:id="rId4"/>
  </sheets>
  <definedNames/>
  <calcPr fullCalcOnLoad="1"/>
</workbook>
</file>

<file path=xl/sharedStrings.xml><?xml version="1.0" encoding="utf-8"?>
<sst xmlns="http://schemas.openxmlformats.org/spreadsheetml/2006/main" count="273" uniqueCount="230">
  <si>
    <t>ESZKÖZÖK</t>
  </si>
  <si>
    <t>Sorszám</t>
  </si>
  <si>
    <t>Előző év   (nyitó)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</si>
  <si>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</si>
  <si>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</si>
  <si>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</si>
  <si>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</si>
  <si>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</si>
  <si>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</si>
  <si>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</si>
  <si>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</si>
  <si>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</si>
  <si>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</si>
  <si>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(3+24+28)</t>
  </si>
  <si>
    <t>02.</t>
  </si>
  <si>
    <t>II/1. Törzsvagyon (4+12)</t>
  </si>
  <si>
    <t>03.</t>
  </si>
  <si>
    <t xml:space="preserve">   a/ Forgalomképtelen Ingatlanok (5-től 11-ig)</t>
  </si>
  <si>
    <t>04.</t>
  </si>
  <si>
    <t xml:space="preserve">      1. Út, híd, járda, alul-és felüljárók</t>
  </si>
  <si>
    <t>05.</t>
  </si>
  <si>
    <t xml:space="preserve">      2. Közforgalmú repülőtér</t>
  </si>
  <si>
    <t>06.</t>
  </si>
  <si>
    <t xml:space="preserve">      3. Parkok, játszóterek</t>
  </si>
  <si>
    <t>07.</t>
  </si>
  <si>
    <t xml:space="preserve">      4. Folyók, vízfolyások, természetes és mestersége tavak</t>
  </si>
  <si>
    <t>08.</t>
  </si>
  <si>
    <t xml:space="preserve">      5. Árvízvédelmi töltések, belvízcsatornák</t>
  </si>
  <si>
    <t>09.</t>
  </si>
  <si>
    <t xml:space="preserve">      6. Egyéb ingatlanok</t>
  </si>
  <si>
    <t>10.</t>
  </si>
  <si>
    <t xml:space="preserve">      7. Folyamatban lévő ingatlan beruházás, felújítás</t>
  </si>
  <si>
    <t>11.</t>
  </si>
  <si>
    <t xml:space="preserve">    b/Korlátozottan forgalomképes ingatlanok (13-tól 23-ig)</t>
  </si>
  <si>
    <t>12.</t>
  </si>
  <si>
    <t xml:space="preserve">      1. Vízellátás közművei</t>
  </si>
  <si>
    <t>13.</t>
  </si>
  <si>
    <t xml:space="preserve">      2. Szennyvíz és csapadékvíz elvezetés közművei</t>
  </si>
  <si>
    <t>14.</t>
  </si>
  <si>
    <t xml:space="preserve">      3. Távhőellátás</t>
  </si>
  <si>
    <t>15.</t>
  </si>
  <si>
    <t xml:space="preserve">      4. Közművek védőterületei</t>
  </si>
  <si>
    <t>16.</t>
  </si>
  <si>
    <t xml:space="preserve">      5. Intézmények ingatlanai</t>
  </si>
  <si>
    <t>17.</t>
  </si>
  <si>
    <t xml:space="preserve">      6. Sportlétesítmények</t>
  </si>
  <si>
    <t>18.</t>
  </si>
  <si>
    <t xml:space="preserve">      7. Állat-és növénykert</t>
  </si>
  <si>
    <t>19.</t>
  </si>
  <si>
    <t xml:space="preserve">      8. Középületek és hozzájuk tartozó földek</t>
  </si>
  <si>
    <t>20.</t>
  </si>
  <si>
    <t xml:space="preserve">      9. Műemlékek</t>
  </si>
  <si>
    <t>21.</t>
  </si>
  <si>
    <t xml:space="preserve">      10.Védett természeti területek</t>
  </si>
  <si>
    <t>22.</t>
  </si>
  <si>
    <t xml:space="preserve">      11.Folyamatban lévő ingatlan beruházás</t>
  </si>
  <si>
    <t>23.</t>
  </si>
  <si>
    <t>II/2.Forgalomképes ingatlanok (25+26+27)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</si>
  <si>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</si>
  <si>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</si>
  <si>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</si>
  <si>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</si>
  <si>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</si>
  <si>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Folyamatban lévő ingatlan beruházás</t>
  </si>
  <si>
    <t>27.</t>
  </si>
  <si>
    <t>II/3. Egyéb tárgyi eszközök (29+30+31+32)</t>
  </si>
  <si>
    <t>28.</t>
  </si>
  <si>
    <t xml:space="preserve">      1. Gépek berendezések felszerelések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</si>
  <si>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</si>
  <si>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</si>
  <si>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</si>
  <si>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</si>
  <si>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</si>
  <si>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Beruházás, egyéb gép,berend.</t>
  </si>
  <si>
    <t>32.</t>
  </si>
  <si>
    <t>III.Befektetett pénzügyi eszközök</t>
  </si>
  <si>
    <t>33.</t>
  </si>
  <si>
    <t>IV.Üzemeltetésre, kezelésre átadott, koncesszióba adott eszk.</t>
  </si>
  <si>
    <t>34.</t>
  </si>
  <si>
    <t>A) BEFEKTETETT ESZKÖZÖK ÖSSZESEN (1+2+33+34)</t>
  </si>
  <si>
    <t>35.</t>
  </si>
  <si>
    <t xml:space="preserve"> I. Készletek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</si>
  <si>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</si>
  <si>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</si>
  <si>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</si>
  <si>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</si>
  <si>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</si>
  <si>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</si>
  <si>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</si>
  <si>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</si>
  <si>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</si>
  <si>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</si>
  <si>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</si>
  <si>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</si>
  <si>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hátralékok,stb.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</si>
  <si>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</si>
  <si>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</si>
  <si>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</si>
  <si>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</si>
  <si>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</si>
  <si>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 xml:space="preserve"> III. Értékpapírok </t>
  </si>
  <si>
    <t>46.</t>
  </si>
  <si>
    <t xml:space="preserve"> IV. Pénzeszközök</t>
  </si>
  <si>
    <t>47.</t>
  </si>
  <si>
    <t xml:space="preserve"> V. Egyéb aktív pénzügyi elszámolások </t>
  </si>
  <si>
    <t>48.</t>
  </si>
  <si>
    <t>49.</t>
  </si>
  <si>
    <t>ESZKÖZÖK ÖSSZESEN  (35+49)</t>
  </si>
  <si>
    <t>50.</t>
  </si>
  <si>
    <r>
      <t xml:space="preserve"> II. Követelések összesen </t>
    </r>
    <r>
      <rPr>
        <b/>
        <i/>
        <sz val="9"/>
        <rFont val="Times New Roman CE"/>
        <family val="1"/>
      </rPr>
      <t>(38 + 39 + 44 + 45)</t>
    </r>
  </si>
  <si>
    <r>
      <t xml:space="preserve">B) FORGÓESZKÖZÖK ÖSSZESEN  </t>
    </r>
    <r>
      <rPr>
        <b/>
        <sz val="9"/>
        <rFont val="Times New Roman CE"/>
        <family val="1"/>
      </rPr>
      <t>(36+37+46+47+48))</t>
    </r>
  </si>
  <si>
    <t>FORRÁSOK</t>
  </si>
  <si>
    <t>Változás     %-a</t>
  </si>
  <si>
    <t xml:space="preserve">1. Induló tőke </t>
  </si>
  <si>
    <t>51.</t>
  </si>
  <si>
    <t xml:space="preserve">2. Tőkeváltozások </t>
  </si>
  <si>
    <t>52.</t>
  </si>
  <si>
    <t>3. Értékesítési tartalék</t>
  </si>
  <si>
    <t>53.</t>
  </si>
  <si>
    <t>54.</t>
  </si>
  <si>
    <t>a/ Következő évben felhasználható pénzmaradvány (56+57)</t>
  </si>
  <si>
    <t>55.</t>
  </si>
  <si>
    <t xml:space="preserve"> 1. Tárgyévi költségvetési tartalék (pénzmaradvány) </t>
  </si>
  <si>
    <t>56.</t>
  </si>
  <si>
    <t xml:space="preserve"> 2. Előző év(ek) költségvetési tartalékai (pénzmaradvány)</t>
  </si>
  <si>
    <t>57.</t>
  </si>
  <si>
    <t>b/Következő évben feljhsaználható vállakozási eredmény (59+60)</t>
  </si>
  <si>
    <t>58.</t>
  </si>
  <si>
    <t xml:space="preserve"> 1. Tárgyévi vállalkozási eredmény</t>
  </si>
  <si>
    <t>59.</t>
  </si>
  <si>
    <t xml:space="preserve"> 2. Előző év(ek) vállalkozási eredménye</t>
  </si>
  <si>
    <t>60.</t>
  </si>
  <si>
    <t>E) TARTALÉKOK ÖSSZESEN (55+58)</t>
  </si>
  <si>
    <t>61.</t>
  </si>
  <si>
    <t>62.</t>
  </si>
  <si>
    <t>1. Hosszú lejáratra kapott kölcsönök</t>
  </si>
  <si>
    <t>63.</t>
  </si>
  <si>
    <t>2. Tartozás (fejlesztési célú) kötvénykibocsátásból</t>
  </si>
  <si>
    <t>64.</t>
  </si>
  <si>
    <t>3. Beruházási és fejlesztési hitelek</t>
  </si>
  <si>
    <t>65.</t>
  </si>
  <si>
    <t xml:space="preserve">4. Egyéb hosszú lejáratú kötelezettségek </t>
  </si>
  <si>
    <t>66.</t>
  </si>
  <si>
    <t>67.</t>
  </si>
  <si>
    <t>1. Rövid lejáratú kölcsönök</t>
  </si>
  <si>
    <t>68.</t>
  </si>
  <si>
    <t>2. Rövid lejáratú hitelek</t>
  </si>
  <si>
    <t>69.</t>
  </si>
  <si>
    <t>3. Kötelezettségek áruszállításból és szolgáltatásból (szállítók)</t>
  </si>
  <si>
    <t>70.</t>
  </si>
  <si>
    <t>4. Egyéb rövid lejáratú kötelezettségek</t>
  </si>
  <si>
    <t>71.</t>
  </si>
  <si>
    <t xml:space="preserve">          Ebből:               - helyi adóból származó túlfizetés</t>
  </si>
  <si>
    <t>72.</t>
  </si>
  <si>
    <t xml:space="preserve">                                    - közműdíjak túlfizetése miatti kötelezettség</t>
  </si>
  <si>
    <t>73.</t>
  </si>
  <si>
    <t xml:space="preserve">                                    - lakbér túlfizetés</t>
  </si>
  <si>
    <t>74.</t>
  </si>
  <si>
    <t xml:space="preserve">                                    - egyéb </t>
  </si>
  <si>
    <t>75.</t>
  </si>
  <si>
    <t xml:space="preserve">III. Egyéb passzív pénzügyi elszámolások </t>
  </si>
  <si>
    <t>76.</t>
  </si>
  <si>
    <t>F) KÖTELEZETTSÉGEK ÖSSZESEN (62+67+76)</t>
  </si>
  <si>
    <t>77.</t>
  </si>
  <si>
    <t>FORRÁSOK ÖSSZESEN  (54+61+77)</t>
  </si>
  <si>
    <t>78.</t>
  </si>
  <si>
    <r>
      <t xml:space="preserve"> D) SAJÁT TŐKE ÖSSZESEN </t>
    </r>
    <r>
      <rPr>
        <b/>
        <sz val="9"/>
        <rFont val="Times New Roman CE"/>
        <family val="1"/>
      </rPr>
      <t>(51+52+53)</t>
    </r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</si>
  <si>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</si>
  <si>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</si>
  <si>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Intézmény megnevezése</t>
  </si>
  <si>
    <t>Gyermeklétszám</t>
  </si>
  <si>
    <t>Saját bevétel</t>
  </si>
  <si>
    <t>Átvett pénzesz eFt</t>
  </si>
  <si>
    <t>OEP támogat eFt</t>
  </si>
  <si>
    <t>2003.évi pénzmaradv.</t>
  </si>
  <si>
    <t>Normatív támogat.</t>
  </si>
  <si>
    <t>Önk.támogatás</t>
  </si>
  <si>
    <t>Kiadás összesen</t>
  </si>
  <si>
    <t>Önkormányzati támogatás %-a</t>
  </si>
  <si>
    <t>(fő)</t>
  </si>
  <si>
    <t>eFt</t>
  </si>
  <si>
    <t>1 főre jutó (Ft)</t>
  </si>
  <si>
    <t>Kertvárosi Óvoda</t>
  </si>
  <si>
    <t>Szivárvány Óvoda</t>
  </si>
  <si>
    <t>Barackvirág Óvoda</t>
  </si>
  <si>
    <t>ÓVODÁK ÖSSZESEN</t>
  </si>
  <si>
    <t>Bárdos Lajos Ált.Isk.</t>
  </si>
  <si>
    <t>Batsányi J.Ált.Isk.</t>
  </si>
  <si>
    <t>Kazinczy F.Ált.Isk.</t>
  </si>
  <si>
    <t>ÁLTALÁNOS ISK.ÖSSZ.</t>
  </si>
  <si>
    <t>Batsányi J.Gimn.és Szakk.Isk.</t>
  </si>
  <si>
    <t>Széchenyi I.Szakk.Isk.</t>
  </si>
  <si>
    <t>KÖZÉPISKOLÁK ÖSSZESEN</t>
  </si>
  <si>
    <t>Diákotthon és Kollégium</t>
  </si>
  <si>
    <t>Járdányi Pál Zeneiskola</t>
  </si>
  <si>
    <t>Nevelési Tanácsadó</t>
  </si>
  <si>
    <t>Városi Könyvtár és Múzeum</t>
  </si>
  <si>
    <t>Szoc.és Eü.Alapell.Intézet</t>
  </si>
  <si>
    <t>Városi Kórház-Rendelőintézet</t>
  </si>
  <si>
    <t>Intézményi étkeztetés</t>
  </si>
  <si>
    <t>EGYÉB INT.ÖSSZESEN</t>
  </si>
  <si>
    <t>INTÉZMÉNYEK ÖSSZESEN</t>
  </si>
  <si>
    <t>Megnevezés</t>
  </si>
  <si>
    <t>Mennyiség</t>
  </si>
  <si>
    <t>1.</t>
  </si>
  <si>
    <t>Képzőművészeti alkotások</t>
  </si>
  <si>
    <t>Régészeti leletek (Múzeumban)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</si>
  <si>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</si>
  <si>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</si>
  <si>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</si>
  <si>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</si>
  <si>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</si>
  <si>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</si>
  <si>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</si>
  <si>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</si>
  <si>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Szobrok: </t>
    </r>
    <r>
      <rPr>
        <i/>
        <sz val="10"/>
        <rFont val="Times New Roman"/>
        <family val="1"/>
      </rPr>
      <t>( Hősi emlékmű Diszel, Petőfi szobor, Szomorú történelmünk, Baumberg Gabriella, Batsányi János)</t>
    </r>
  </si>
  <si>
    <r>
      <t xml:space="preserve">Egyéb képzőművészeti alkotások: </t>
    </r>
    <r>
      <rPr>
        <i/>
        <sz val="10"/>
        <rFont val="Times New Roman"/>
        <family val="1"/>
      </rPr>
      <t>(dombormű, díszkút,kopjafa,)</t>
    </r>
  </si>
  <si>
    <r>
      <t xml:space="preserve">Gyűjtemények: </t>
    </r>
    <r>
      <rPr>
        <i/>
        <sz val="10"/>
        <rFont val="Times New Roman"/>
        <family val="1"/>
      </rPr>
      <t>(Műtárgy gyűjtemények)</t>
    </r>
  </si>
  <si>
    <t>Kulturális javak</t>
  </si>
  <si>
    <r>
      <t>Egyéb eszközök:</t>
    </r>
    <r>
      <rPr>
        <i/>
        <sz val="10"/>
        <rFont val="Times New Roman"/>
        <family val="1"/>
      </rPr>
      <t xml:space="preserve"> (köztéri órák)</t>
    </r>
  </si>
  <si>
    <t>Értéke           (eFt)</t>
  </si>
  <si>
    <t xml:space="preserve">  - Oktatás</t>
  </si>
  <si>
    <t xml:space="preserve">  - Művelődési Ház</t>
  </si>
  <si>
    <t>Szász M.Ált.és Sz</t>
  </si>
  <si>
    <t>2006.évi leigényelt</t>
  </si>
  <si>
    <t>2006.évi eredeti</t>
  </si>
  <si>
    <t>2006.évi mód.</t>
  </si>
  <si>
    <t>2006.évi elszámolt</t>
  </si>
  <si>
    <t xml:space="preserve"> - 2006.évi eredeti</t>
  </si>
  <si>
    <t>Képek</t>
  </si>
</sst>
</file>

<file path=xl/styles.xml><?xml version="1.0" encoding="utf-8"?>
<styleSheet xmlns="http://schemas.openxmlformats.org/spreadsheetml/2006/main">
  <numFmts count="9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\-#,##0"/>
    <numFmt numFmtId="165" formatCode="#,##0;[Red]#,##0"/>
    <numFmt numFmtId="166" formatCode="_-* #,##0\ _F_t_-;\-* #,##0\ _F_t_-;_-* &quot;-&quot;??\ _F_t_-;_-@_-"/>
    <numFmt numFmtId="167" formatCode="#,##0.0"/>
    <numFmt numFmtId="168" formatCode="\20.\5"/>
    <numFmt numFmtId="169" formatCode="#,##0.000"/>
    <numFmt numFmtId="170" formatCode="_-* #,##0.0\ _F_t_-;\-* #,##0.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0000\ _F_t_-;\-* #,##0.00000\ _F_t_-;_-* &quot;-&quot;??\ _F_t_-;_-@_-"/>
    <numFmt numFmtId="174" formatCode="_-* #,##0.000000\ _F_t_-;\-* #,##0.000000\ _F_t_-;_-* &quot;-&quot;??\ _F_t_-;_-@_-"/>
    <numFmt numFmtId="175" formatCode="_-* #,##0.0000000\ _F_t_-;\-* #,##0.0000000\ _F_t_-;_-* &quot;-&quot;??\ _F_t_-;_-@_-"/>
    <numFmt numFmtId="176" formatCode="_-* #,##0.00000000\ _F_t_-;\-* #,##0.00000000\ _F_t_-;_-* &quot;-&quot;??\ _F_t_-;_-@_-"/>
    <numFmt numFmtId="177" formatCode="_-* #,##0.000000000\ _F_t_-;\-* #,##0.000000000\ _F_t_-;_-* &quot;-&quot;??\ _F_t_-;_-@_-"/>
    <numFmt numFmtId="178" formatCode="_-* #,##0.0000000000\ _F_t_-;\-* #,##0.0000000000\ _F_t_-;_-* &quot;-&quot;??\ _F_t_-;_-@_-"/>
    <numFmt numFmtId="179" formatCode="_-* #,##0.00000000000\ _F_t_-;\-* #,##0.00000000000\ _F_t_-;_-* &quot;-&quot;??\ _F_t_-;_-@_-"/>
    <numFmt numFmtId="180" formatCode="_-* #,##0.000000000000\ _F_t_-;\-* #,##0.000000000000\ _F_t_-;_-* &quot;-&quot;??\ _F_t_-;_-@_-"/>
    <numFmt numFmtId="181" formatCode="_-* #,##0.0000000000000\ _F_t_-;\-* #,##0.0000000000000\ _F_t_-;_-* &quot;-&quot;??\ _F_t_-;_-@_-"/>
    <numFmt numFmtId="182" formatCode="_-* #,##0.00000000000000\ _F_t_-;\-* #,##0.00000000000000\ _F_t_-;_-* &quot;-&quot;??\ _F_t_-;_-@_-"/>
    <numFmt numFmtId="183" formatCode="_-* #,##0.000000000000000\ _F_t_-;\-* #,##0.000000000000000\ _F_t_-;_-* &quot;-&quot;??\ _F_t_-;_-@_-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_ ;\-#,##0.0\ "/>
    <numFmt numFmtId="190" formatCode="#,##0.00_ ;\-#,##0.00\ "/>
    <numFmt numFmtId="191" formatCode="#,##0_ ;\-#,##0\ "/>
    <numFmt numFmtId="192" formatCode="_-* #,##0.0\ _F_t_-;\-* #,##0.0\ _F_t_-;_-* &quot;-&quot;?\ _F_t_-;_-@_-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.0"/>
    <numFmt numFmtId="196" formatCode="0.0%"/>
    <numFmt numFmtId="197" formatCode="0.00000000"/>
    <numFmt numFmtId="198" formatCode="\1.0"/>
    <numFmt numFmtId="199" formatCode="\1"/>
    <numFmt numFmtId="200" formatCode="0.000"/>
    <numFmt numFmtId="201" formatCode="0.000000"/>
    <numFmt numFmtId="202" formatCode="0.00000"/>
    <numFmt numFmtId="203" formatCode="0.0000"/>
    <numFmt numFmtId="204" formatCode="[&lt;=9999999]###\-####;\(##\)\ ###\-###"/>
    <numFmt numFmtId="205" formatCode="m/d"/>
    <numFmt numFmtId="206" formatCode="#,###"/>
    <numFmt numFmtId="207" formatCode="#"/>
    <numFmt numFmtId="208" formatCode="#,###,"/>
    <numFmt numFmtId="209" formatCode="#,##0.0\ _F_t;\-#,##0.0\ _F_t"/>
    <numFmt numFmtId="210" formatCode="#,##0\ _F_t;\-_#\ ##0\ _F_t"/>
    <numFmt numFmtId="211" formatCode="#,###\ _F_t;\-_#\ ###\ _F_t"/>
    <numFmt numFmtId="212" formatCode="00"/>
    <numFmt numFmtId="213" formatCode="#,###\ _F_t;\-_#\.###\ _F_t"/>
    <numFmt numFmtId="214" formatCode="#,###\ _F_t;\-#,###\ _F_t"/>
    <numFmt numFmtId="215" formatCode="#,###__;\-\ #,###__"/>
    <numFmt numFmtId="216" formatCode="#,##0__;\-\ #,##0__"/>
    <numFmt numFmtId="217" formatCode="#,###.0__;\-\ #,###.0__"/>
    <numFmt numFmtId="218" formatCode="#,###.00__;\-\ #,###.00__"/>
    <numFmt numFmtId="219" formatCode="#,##0.00__;\-\ #,##0.00__"/>
    <numFmt numFmtId="220" formatCode="#,###__"/>
    <numFmt numFmtId="221" formatCode="_#\ ###__"/>
    <numFmt numFmtId="222" formatCode="_-* #,###\ _F_t_-;\-* #,###\ _F_t_-;_-* &quot;-&quot;\ _F_t_-;_-@_-"/>
    <numFmt numFmtId="223" formatCode="_-* #,###\__-;\-* #,###\ __\-;_-* &quot;-&quot;\ _F_t_-;_-@_-"/>
    <numFmt numFmtId="224" formatCode="_-* ##,##\__;\-* #,###\ __\-;_-* &quot;-&quot;\ _F_t_-;_-@_-"/>
    <numFmt numFmtId="225" formatCode="##,###__"/>
    <numFmt numFmtId="226" formatCode="_#_ ###__"/>
    <numFmt numFmtId="227" formatCode="_#\ _###__"/>
    <numFmt numFmtId="228" formatCode="#,###\ _F_t;\-__#,###\ _F_t"/>
    <numFmt numFmtId="229" formatCode="#,###,__;\-__#,###,__"/>
    <numFmt numFmtId="230" formatCode="#,###\ __;\-__#,###\ __"/>
    <numFmt numFmtId="231" formatCode="#,##0__;\-#,##0__"/>
    <numFmt numFmtId="232" formatCode="#,###__;\-#,###__"/>
    <numFmt numFmtId="233" formatCode="#,##0\ __;\-__#,##0\ __"/>
    <numFmt numFmtId="234" formatCode="#,##0\ _F_t;\-__#,##0\ _F_t"/>
    <numFmt numFmtId="235" formatCode="#,###.##"/>
    <numFmt numFmtId="236" formatCode="#,###.##\ _F_t;\-#,###.##\ _F_t"/>
    <numFmt numFmtId="237" formatCode="#,###.0__"/>
    <numFmt numFmtId="238" formatCode="#,###.00__"/>
    <numFmt numFmtId="239" formatCode="#,###.000__"/>
    <numFmt numFmtId="240" formatCode="#,###.##__"/>
    <numFmt numFmtId="241" formatCode="#,###.###\ _F_t;\-#,###.###\ _F_t"/>
    <numFmt numFmtId="242" formatCode="#,###.####\ _F_t;\-#,###.####\ _F_t"/>
    <numFmt numFmtId="243" formatCode="#,##0.00\ _F_t;\-\ #,##0.00\ _F_t"/>
    <numFmt numFmtId="244" formatCode="#,###.###__"/>
    <numFmt numFmtId="245" formatCode="#&quot; &quot;?/4"/>
    <numFmt numFmtId="246" formatCode="#&quot; &quot;?/2"/>
    <numFmt numFmtId="247" formatCode="#&quot; &quot;?/8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 CE"/>
      <family val="0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9" fillId="1" borderId="1" xfId="20" applyFont="1" applyFill="1" applyBorder="1" applyAlignment="1" applyProtection="1">
      <alignment horizontal="center" vertical="center" wrapText="1"/>
      <protection/>
    </xf>
    <xf numFmtId="0" fontId="9" fillId="1" borderId="1" xfId="20" applyFont="1" applyFill="1" applyBorder="1" applyAlignment="1" applyProtection="1">
      <alignment horizontal="center" vertical="center"/>
      <protection/>
    </xf>
    <xf numFmtId="0" fontId="9" fillId="1" borderId="1" xfId="20" applyFont="1" applyFill="1" applyBorder="1" applyAlignment="1" applyProtection="1">
      <alignment horizontal="centerContinuous"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9" fillId="1" borderId="1" xfId="20" applyFont="1" applyFill="1" applyBorder="1" applyAlignment="1" applyProtection="1">
      <alignment horizontal="centerContinuous" vertical="center"/>
      <protection/>
    </xf>
    <xf numFmtId="0" fontId="11" fillId="1" borderId="1" xfId="20" applyFont="1" applyFill="1" applyBorder="1" applyAlignment="1" applyProtection="1">
      <alignment horizontal="centerContinuous" vertical="center"/>
      <protection/>
    </xf>
    <xf numFmtId="0" fontId="6" fillId="1" borderId="2" xfId="20" applyFill="1" applyBorder="1" applyAlignment="1">
      <alignment horizontal="centerContinuous" vertical="center"/>
      <protection/>
    </xf>
    <xf numFmtId="0" fontId="11" fillId="0" borderId="0" xfId="20" applyFont="1" applyAlignment="1" applyProtection="1">
      <alignment horizontal="center" vertical="center"/>
      <protection/>
    </xf>
    <xf numFmtId="49" fontId="11" fillId="1" borderId="1" xfId="20" applyNumberFormat="1" applyFont="1" applyFill="1" applyBorder="1" applyAlignment="1" applyProtection="1">
      <alignment horizontal="center" vertical="center" wrapText="1"/>
      <protection/>
    </xf>
    <xf numFmtId="49" fontId="11" fillId="1" borderId="1" xfId="20" applyNumberFormat="1" applyFont="1" applyFill="1" applyBorder="1" applyAlignment="1" applyProtection="1">
      <alignment horizontal="center" vertical="center"/>
      <protection/>
    </xf>
    <xf numFmtId="49" fontId="11" fillId="0" borderId="0" xfId="20" applyNumberFormat="1" applyFont="1" applyAlignment="1" applyProtection="1">
      <alignment horizontal="center" vertical="center"/>
      <protection/>
    </xf>
    <xf numFmtId="0" fontId="12" fillId="0" borderId="1" xfId="20" applyFont="1" applyBorder="1" applyAlignment="1" applyProtection="1">
      <alignment horizontal="left" vertical="center" wrapText="1"/>
      <protection/>
    </xf>
    <xf numFmtId="212" fontId="13" fillId="0" borderId="1" xfId="20" applyNumberFormat="1" applyFont="1" applyBorder="1" applyAlignment="1" applyProtection="1">
      <alignment horizontal="center" vertical="center"/>
      <protection/>
    </xf>
    <xf numFmtId="214" fontId="12" fillId="0" borderId="1" xfId="20" applyNumberFormat="1" applyFont="1" applyFill="1" applyBorder="1" applyAlignment="1" applyProtection="1">
      <alignment horizontal="right" vertical="center"/>
      <protection locked="0"/>
    </xf>
    <xf numFmtId="243" fontId="12" fillId="1" borderId="1" xfId="20" applyNumberFormat="1" applyFont="1" applyFill="1" applyBorder="1" applyAlignment="1" applyProtection="1">
      <alignment horizontal="right" vertical="center"/>
      <protection/>
    </xf>
    <xf numFmtId="0" fontId="6" fillId="0" borderId="0" xfId="20" applyAlignment="1" applyProtection="1">
      <alignment vertical="center"/>
      <protection locked="0"/>
    </xf>
    <xf numFmtId="0" fontId="12" fillId="1" borderId="1" xfId="20" applyFont="1" applyFill="1" applyBorder="1" applyAlignment="1" applyProtection="1">
      <alignment horizontal="left" vertical="center" wrapText="1"/>
      <protection/>
    </xf>
    <xf numFmtId="212" fontId="13" fillId="1" borderId="1" xfId="20" applyNumberFormat="1" applyFont="1" applyFill="1" applyBorder="1" applyAlignment="1" applyProtection="1">
      <alignment horizontal="center" vertical="center"/>
      <protection/>
    </xf>
    <xf numFmtId="214" fontId="12" fillId="1" borderId="1" xfId="20" applyNumberFormat="1" applyFont="1" applyFill="1" applyBorder="1" applyAlignment="1" applyProtection="1">
      <alignment horizontal="right" vertical="center"/>
      <protection/>
    </xf>
    <xf numFmtId="0" fontId="11" fillId="1" borderId="1" xfId="20" applyFont="1" applyFill="1" applyBorder="1" applyAlignment="1" applyProtection="1">
      <alignment horizontal="left" vertical="center" wrapText="1"/>
      <protection/>
    </xf>
    <xf numFmtId="0" fontId="6" fillId="0" borderId="1" xfId="20" applyBorder="1" applyAlignment="1" applyProtection="1">
      <alignment horizontal="left" vertical="center" wrapText="1"/>
      <protection/>
    </xf>
    <xf numFmtId="214" fontId="6" fillId="0" borderId="1" xfId="20" applyNumberFormat="1" applyBorder="1" applyAlignment="1" applyProtection="1">
      <alignment horizontal="right" vertical="center"/>
      <protection locked="0"/>
    </xf>
    <xf numFmtId="243" fontId="6" fillId="1" borderId="1" xfId="20" applyNumberFormat="1" applyFill="1" applyBorder="1" applyAlignment="1" applyProtection="1">
      <alignment horizontal="right" vertical="center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214" fontId="6" fillId="0" borderId="1" xfId="20" applyNumberFormat="1" applyFill="1" applyBorder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6" fillId="0" borderId="1" xfId="20" applyFont="1" applyBorder="1" applyAlignment="1" applyProtection="1">
      <alignment horizontal="left" vertical="center"/>
      <protection locked="0"/>
    </xf>
    <xf numFmtId="214" fontId="6" fillId="0" borderId="1" xfId="20" applyNumberFormat="1" applyFont="1" applyBorder="1" applyAlignment="1" applyProtection="1">
      <alignment horizontal="right" vertical="center"/>
      <protection locked="0"/>
    </xf>
    <xf numFmtId="0" fontId="11" fillId="0" borderId="1" xfId="20" applyFont="1" applyBorder="1" applyAlignment="1" applyProtection="1">
      <alignment horizontal="left" vertical="center" wrapText="1"/>
      <protection/>
    </xf>
    <xf numFmtId="214" fontId="12" fillId="0" borderId="1" xfId="20" applyNumberFormat="1" applyFont="1" applyBorder="1" applyAlignment="1" applyProtection="1">
      <alignment horizontal="right" vertical="center"/>
      <protection locked="0"/>
    </xf>
    <xf numFmtId="0" fontId="6" fillId="0" borderId="1" xfId="20" applyBorder="1" applyAlignment="1" applyProtection="1">
      <alignment horizontal="left" vertical="center"/>
      <protection locked="0"/>
    </xf>
    <xf numFmtId="0" fontId="6" fillId="0" borderId="1" xfId="20" applyFont="1" applyBorder="1" applyAlignment="1" applyProtection="1">
      <alignment horizontal="left" vertical="center"/>
      <protection locked="0"/>
    </xf>
    <xf numFmtId="214" fontId="12" fillId="0" borderId="1" xfId="20" applyNumberFormat="1" applyFont="1" applyFill="1" applyBorder="1" applyAlignment="1" applyProtection="1">
      <alignment vertical="center"/>
      <protection locked="0"/>
    </xf>
    <xf numFmtId="214" fontId="12" fillId="1" borderId="1" xfId="20" applyNumberFormat="1" applyFont="1" applyFill="1" applyBorder="1" applyAlignment="1" applyProtection="1">
      <alignment vertical="center"/>
      <protection/>
    </xf>
    <xf numFmtId="0" fontId="16" fillId="1" borderId="1" xfId="20" applyFont="1" applyFill="1" applyBorder="1" applyAlignment="1" applyProtection="1">
      <alignment horizontal="left" vertical="center" wrapText="1"/>
      <protection/>
    </xf>
    <xf numFmtId="0" fontId="6" fillId="0" borderId="0" xfId="20" applyAlignment="1" applyProtection="1">
      <alignment vertical="center" wrapText="1"/>
      <protection/>
    </xf>
    <xf numFmtId="0" fontId="13" fillId="0" borderId="0" xfId="20" applyFont="1" applyAlignment="1" applyProtection="1">
      <alignment horizontal="center" vertical="center"/>
      <protection/>
    </xf>
    <xf numFmtId="0" fontId="6" fillId="0" borderId="0" xfId="20" applyAlignment="1" applyProtection="1">
      <alignment vertical="center"/>
      <protection/>
    </xf>
    <xf numFmtId="0" fontId="6" fillId="0" borderId="0" xfId="20" applyAlignment="1" applyProtection="1">
      <alignment horizontal="center" vertical="center"/>
      <protection/>
    </xf>
    <xf numFmtId="49" fontId="6" fillId="0" borderId="0" xfId="20" applyNumberFormat="1" applyFont="1" applyAlignment="1" applyProtection="1">
      <alignment horizontal="center" vertical="center"/>
      <protection/>
    </xf>
    <xf numFmtId="214" fontId="6" fillId="0" borderId="1" xfId="20" applyNumberFormat="1" applyBorder="1" applyAlignment="1" applyProtection="1">
      <alignment vertical="center"/>
      <protection locked="0"/>
    </xf>
    <xf numFmtId="214" fontId="6" fillId="1" borderId="1" xfId="20" applyNumberFormat="1" applyFill="1" applyBorder="1" applyAlignment="1" applyProtection="1">
      <alignment vertical="center"/>
      <protection/>
    </xf>
    <xf numFmtId="0" fontId="13" fillId="0" borderId="1" xfId="20" applyFont="1" applyBorder="1" applyAlignment="1" applyProtection="1">
      <alignment horizontal="left" vertical="center" wrapText="1"/>
      <protection/>
    </xf>
    <xf numFmtId="0" fontId="15" fillId="1" borderId="1" xfId="20" applyFont="1" applyFill="1" applyBorder="1" applyAlignment="1" applyProtection="1">
      <alignment horizontal="left" vertical="center" wrapText="1"/>
      <protection/>
    </xf>
    <xf numFmtId="214" fontId="6" fillId="0" borderId="1" xfId="20" applyNumberFormat="1" applyFill="1" applyBorder="1" applyAlignment="1" applyProtection="1">
      <alignment vertical="center"/>
      <protection locked="0"/>
    </xf>
    <xf numFmtId="0" fontId="15" fillId="1" borderId="1" xfId="20" applyFont="1" applyFill="1" applyBorder="1" applyAlignment="1" applyProtection="1">
      <alignment vertical="center" wrapText="1"/>
      <protection/>
    </xf>
    <xf numFmtId="214" fontId="6" fillId="0" borderId="1" xfId="20" applyNumberFormat="1" applyBorder="1" applyAlignment="1" applyProtection="1" quotePrefix="1">
      <alignment horizontal="center" vertical="center"/>
      <protection locked="0"/>
    </xf>
    <xf numFmtId="0" fontId="12" fillId="1" borderId="1" xfId="2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96" fontId="24" fillId="0" borderId="0" xfId="25" applyNumberFormat="1" applyFont="1" applyAlignment="1">
      <alignment/>
    </xf>
    <xf numFmtId="196" fontId="19" fillId="0" borderId="0" xfId="25" applyNumberFormat="1" applyFont="1" applyAlignment="1">
      <alignment/>
    </xf>
    <xf numFmtId="0" fontId="19" fillId="2" borderId="4" xfId="0" applyFont="1" applyFill="1" applyBorder="1" applyAlignment="1">
      <alignment/>
    </xf>
    <xf numFmtId="3" fontId="19" fillId="2" borderId="4" xfId="0" applyNumberFormat="1" applyFont="1" applyFill="1" applyBorder="1" applyAlignment="1">
      <alignment/>
    </xf>
    <xf numFmtId="196" fontId="19" fillId="2" borderId="4" xfId="25" applyNumberFormat="1" applyFont="1" applyFill="1" applyBorder="1" applyAlignment="1">
      <alignment/>
    </xf>
    <xf numFmtId="0" fontId="24" fillId="2" borderId="4" xfId="0" applyFont="1" applyFill="1" applyBorder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5" fillId="2" borderId="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4" fillId="0" borderId="6" xfId="0" applyNumberFormat="1" applyFont="1" applyBorder="1" applyAlignment="1">
      <alignment/>
    </xf>
    <xf numFmtId="0" fontId="19" fillId="2" borderId="7" xfId="0" applyFont="1" applyFill="1" applyBorder="1" applyAlignment="1">
      <alignment/>
    </xf>
    <xf numFmtId="3" fontId="24" fillId="2" borderId="7" xfId="0" applyNumberFormat="1" applyFont="1" applyFill="1" applyBorder="1" applyAlignment="1">
      <alignment/>
    </xf>
    <xf numFmtId="3" fontId="19" fillId="2" borderId="7" xfId="0" applyNumberFormat="1" applyFont="1" applyFill="1" applyBorder="1" applyAlignment="1">
      <alignment/>
    </xf>
    <xf numFmtId="3" fontId="20" fillId="2" borderId="7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196" fontId="24" fillId="2" borderId="7" xfId="25" applyNumberFormat="1" applyFont="1" applyFill="1" applyBorder="1" applyAlignment="1">
      <alignment/>
    </xf>
    <xf numFmtId="196" fontId="19" fillId="2" borderId="7" xfId="25" applyNumberFormat="1" applyFont="1" applyFill="1" applyBorder="1" applyAlignment="1">
      <alignment/>
    </xf>
    <xf numFmtId="0" fontId="24" fillId="2" borderId="6" xfId="0" applyFont="1" applyFill="1" applyBorder="1" applyAlignment="1">
      <alignment/>
    </xf>
    <xf numFmtId="3" fontId="24" fillId="2" borderId="6" xfId="0" applyNumberFormat="1" applyFont="1" applyFill="1" applyBorder="1" applyAlignment="1">
      <alignment/>
    </xf>
    <xf numFmtId="3" fontId="27" fillId="2" borderId="6" xfId="0" applyNumberFormat="1" applyFont="1" applyFill="1" applyBorder="1" applyAlignment="1">
      <alignment/>
    </xf>
    <xf numFmtId="3" fontId="24" fillId="2" borderId="0" xfId="0" applyNumberFormat="1" applyFont="1" applyFill="1" applyAlignment="1">
      <alignment/>
    </xf>
    <xf numFmtId="196" fontId="24" fillId="2" borderId="6" xfId="25" applyNumberFormat="1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0" fontId="28" fillId="0" borderId="8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9" xfId="0" applyFont="1" applyBorder="1" applyAlignment="1">
      <alignment horizontal="center"/>
    </xf>
    <xf numFmtId="3" fontId="28" fillId="0" borderId="8" xfId="0" applyNumberFormat="1" applyFont="1" applyBorder="1" applyAlignment="1">
      <alignment/>
    </xf>
    <xf numFmtId="3" fontId="28" fillId="0" borderId="9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3" fontId="24" fillId="0" borderId="0" xfId="25" applyNumberFormat="1" applyFont="1" applyAlignment="1">
      <alignment/>
    </xf>
    <xf numFmtId="3" fontId="19" fillId="0" borderId="0" xfId="25" applyNumberFormat="1" applyFont="1" applyAlignment="1">
      <alignment/>
    </xf>
    <xf numFmtId="0" fontId="31" fillId="1" borderId="5" xfId="0" applyFont="1" applyFill="1" applyBorder="1" applyAlignment="1">
      <alignment horizontal="center" vertical="center"/>
    </xf>
    <xf numFmtId="0" fontId="12" fillId="1" borderId="5" xfId="0" applyFont="1" applyFill="1" applyBorder="1" applyAlignment="1">
      <alignment horizontal="center" vertical="center" textRotation="90"/>
    </xf>
    <xf numFmtId="0" fontId="31" fillId="1" borderId="5" xfId="0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3" fontId="28" fillId="0" borderId="12" xfId="0" applyNumberFormat="1" applyFont="1" applyBorder="1" applyAlignment="1">
      <alignment/>
    </xf>
    <xf numFmtId="0" fontId="20" fillId="2" borderId="13" xfId="0" applyFont="1" applyFill="1" applyBorder="1" applyAlignment="1">
      <alignment horizontal="center" vertical="center" wrapText="1"/>
    </xf>
    <xf numFmtId="3" fontId="33" fillId="2" borderId="7" xfId="0" applyNumberFormat="1" applyFont="1" applyFill="1" applyBorder="1" applyAlignment="1">
      <alignment/>
    </xf>
    <xf numFmtId="3" fontId="33" fillId="2" borderId="0" xfId="0" applyNumberFormat="1" applyFont="1" applyFill="1" applyBorder="1" applyAlignment="1">
      <alignment/>
    </xf>
    <xf numFmtId="3" fontId="34" fillId="2" borderId="6" xfId="0" applyNumberFormat="1" applyFont="1" applyFill="1" applyBorder="1" applyAlignment="1">
      <alignment/>
    </xf>
    <xf numFmtId="0" fontId="8" fillId="1" borderId="14" xfId="20" applyFont="1" applyFill="1" applyBorder="1" applyAlignment="1" applyProtection="1">
      <alignment horizontal="center" vertical="center" textRotation="90"/>
      <protection/>
    </xf>
    <xf numFmtId="0" fontId="0" fillId="1" borderId="2" xfId="0" applyFill="1" applyBorder="1" applyAlignment="1">
      <alignment horizontal="center" vertical="center"/>
    </xf>
    <xf numFmtId="0" fontId="7" fillId="1" borderId="14" xfId="20" applyFont="1" applyFill="1" applyBorder="1" applyAlignment="1" applyProtection="1">
      <alignment horizontal="center" vertical="center" wrapText="1"/>
      <protection/>
    </xf>
    <xf numFmtId="0" fontId="0" fillId="1" borderId="2" xfId="0" applyFill="1" applyBorder="1" applyAlignment="1">
      <alignment horizontal="center" vertical="center" wrapText="1"/>
    </xf>
    <xf numFmtId="0" fontId="9" fillId="1" borderId="15" xfId="20" applyFont="1" applyFill="1" applyBorder="1" applyAlignment="1" applyProtection="1">
      <alignment horizontal="center" vertical="center"/>
      <protection/>
    </xf>
    <xf numFmtId="0" fontId="0" fillId="1" borderId="16" xfId="0" applyFill="1" applyBorder="1" applyAlignment="1">
      <alignment vertical="center"/>
    </xf>
    <xf numFmtId="0" fontId="0" fillId="1" borderId="17" xfId="0" applyFill="1" applyBorder="1" applyAlignment="1">
      <alignment vertical="center"/>
    </xf>
    <xf numFmtId="0" fontId="8" fillId="1" borderId="14" xfId="20" applyFont="1" applyFill="1" applyBorder="1" applyAlignment="1" applyProtection="1">
      <alignment horizontal="center" vertical="center" textRotation="90" wrapText="1"/>
      <protection/>
    </xf>
    <xf numFmtId="0" fontId="0" fillId="1" borderId="2" xfId="0" applyFill="1" applyBorder="1" applyAlignment="1">
      <alignment horizontal="center" vertical="center" textRotation="90"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0" fontId="18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textRotation="90" wrapText="1"/>
    </xf>
    <xf numFmtId="0" fontId="22" fillId="0" borderId="23" xfId="0" applyFont="1" applyBorder="1" applyAlignment="1">
      <alignment vertical="center" textRotation="90" wrapText="1"/>
    </xf>
    <xf numFmtId="0" fontId="20" fillId="2" borderId="2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9" fillId="2" borderId="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minta" xfId="19"/>
    <cellStyle name="Normál_VAGYONKIMUTATÁS" xfId="20"/>
    <cellStyle name="Normál_VAGYONKIMUTATÁS 2004.12.31." xfId="21"/>
    <cellStyle name="Normál_Zárszámadáshoz-táblák-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9">
      <selection activeCell="D54" sqref="D54"/>
    </sheetView>
  </sheetViews>
  <sheetFormatPr defaultColWidth="9.00390625" defaultRowHeight="12.75"/>
  <cols>
    <col min="1" max="1" width="50.75390625" style="37" customWidth="1"/>
    <col min="2" max="2" width="3.625" style="38" customWidth="1"/>
    <col min="3" max="5" width="12.75390625" style="16" customWidth="1"/>
    <col min="6" max="16384" width="6.875" style="16" customWidth="1"/>
  </cols>
  <sheetData>
    <row r="1" spans="1:5" s="4" customFormat="1" ht="34.5" customHeight="1" thickBot="1">
      <c r="A1" s="106" t="s">
        <v>0</v>
      </c>
      <c r="B1" s="104" t="s">
        <v>1</v>
      </c>
      <c r="C1" s="1" t="s">
        <v>2</v>
      </c>
      <c r="D1" s="2" t="s">
        <v>3</v>
      </c>
      <c r="E1" s="3" t="s">
        <v>4</v>
      </c>
    </row>
    <row r="2" spans="1:5" s="8" customFormat="1" ht="16.5" thickBot="1">
      <c r="A2" s="107"/>
      <c r="B2" s="105"/>
      <c r="C2" s="5" t="s">
        <v>5</v>
      </c>
      <c r="D2" s="6"/>
      <c r="E2" s="7"/>
    </row>
    <row r="3" spans="1:5" s="11" customFormat="1" ht="14.25" thickBot="1">
      <c r="A3" s="9" t="s">
        <v>6</v>
      </c>
      <c r="B3" s="10" t="s">
        <v>7</v>
      </c>
      <c r="C3" s="10" t="s">
        <v>8</v>
      </c>
      <c r="D3" s="10" t="s">
        <v>9</v>
      </c>
      <c r="E3" s="10" t="s">
        <v>10</v>
      </c>
    </row>
    <row r="4" spans="1:5" ht="12" customHeight="1" thickBot="1">
      <c r="A4" s="12" t="s">
        <v>11</v>
      </c>
      <c r="B4" s="13" t="s">
        <v>12</v>
      </c>
      <c r="C4" s="14">
        <v>20751</v>
      </c>
      <c r="D4" s="14">
        <v>15631</v>
      </c>
      <c r="E4" s="15">
        <f aca="true" t="shared" si="0" ref="E4:E53">IF(C4&lt;&gt;0,ROUND(D4*100/C4,2),"-    ")</f>
        <v>75.33</v>
      </c>
    </row>
    <row r="5" spans="1:5" ht="12" customHeight="1" thickBot="1">
      <c r="A5" s="17" t="s">
        <v>13</v>
      </c>
      <c r="B5" s="18" t="s">
        <v>14</v>
      </c>
      <c r="C5" s="19">
        <f>C6+C27+C31</f>
        <v>6335528</v>
      </c>
      <c r="D5" s="19">
        <f>D6+D27+D31</f>
        <v>6997293</v>
      </c>
      <c r="E5" s="15">
        <f t="shared" si="0"/>
        <v>110.45</v>
      </c>
    </row>
    <row r="6" spans="1:5" ht="12" customHeight="1" thickBot="1">
      <c r="A6" s="20" t="s">
        <v>15</v>
      </c>
      <c r="B6" s="18" t="s">
        <v>16</v>
      </c>
      <c r="C6" s="19">
        <f>C7+C15</f>
        <v>5282049</v>
      </c>
      <c r="D6" s="19">
        <f>D7+D15</f>
        <v>5272650</v>
      </c>
      <c r="E6" s="15">
        <f t="shared" si="0"/>
        <v>99.82</v>
      </c>
    </row>
    <row r="7" spans="1:5" ht="12" customHeight="1" thickBot="1">
      <c r="A7" s="17" t="s">
        <v>17</v>
      </c>
      <c r="B7" s="18" t="s">
        <v>18</v>
      </c>
      <c r="C7" s="19">
        <f>SUM(C8:C14)</f>
        <v>2759023</v>
      </c>
      <c r="D7" s="19">
        <f>SUM(D8:D14)</f>
        <v>2682906</v>
      </c>
      <c r="E7" s="15">
        <f t="shared" si="0"/>
        <v>97.24</v>
      </c>
    </row>
    <row r="8" spans="1:5" ht="12" customHeight="1" thickBot="1">
      <c r="A8" s="21" t="s">
        <v>19</v>
      </c>
      <c r="B8" s="13" t="s">
        <v>20</v>
      </c>
      <c r="C8" s="22">
        <v>1771261</v>
      </c>
      <c r="D8" s="22">
        <v>1897494</v>
      </c>
      <c r="E8" s="23">
        <f t="shared" si="0"/>
        <v>107.13</v>
      </c>
    </row>
    <row r="9" spans="1:5" ht="12" customHeight="1" thickBot="1">
      <c r="A9" s="24" t="s">
        <v>21</v>
      </c>
      <c r="B9" s="13" t="s">
        <v>22</v>
      </c>
      <c r="C9" s="22"/>
      <c r="D9" s="22"/>
      <c r="E9" s="23" t="str">
        <f t="shared" si="0"/>
        <v>-    </v>
      </c>
    </row>
    <row r="10" spans="1:5" ht="12" customHeight="1" thickBot="1">
      <c r="A10" s="25" t="s">
        <v>23</v>
      </c>
      <c r="B10" s="13" t="s">
        <v>24</v>
      </c>
      <c r="C10" s="26">
        <v>107420</v>
      </c>
      <c r="D10" s="26">
        <v>107243</v>
      </c>
      <c r="E10" s="23">
        <f t="shared" si="0"/>
        <v>99.84</v>
      </c>
    </row>
    <row r="11" spans="1:5" ht="12" customHeight="1" thickBot="1">
      <c r="A11" s="21" t="s">
        <v>25</v>
      </c>
      <c r="B11" s="13" t="s">
        <v>26</v>
      </c>
      <c r="C11" s="22">
        <v>77416</v>
      </c>
      <c r="D11" s="22">
        <v>76294</v>
      </c>
      <c r="E11" s="23">
        <f t="shared" si="0"/>
        <v>98.55</v>
      </c>
    </row>
    <row r="12" spans="1:5" ht="12" customHeight="1" thickBot="1">
      <c r="A12" s="24" t="s">
        <v>27</v>
      </c>
      <c r="B12" s="13" t="s">
        <v>28</v>
      </c>
      <c r="C12" s="22"/>
      <c r="D12" s="22"/>
      <c r="E12" s="23" t="str">
        <f t="shared" si="0"/>
        <v>-    </v>
      </c>
    </row>
    <row r="13" spans="1:5" ht="12" customHeight="1" thickBot="1">
      <c r="A13" s="21" t="s">
        <v>29</v>
      </c>
      <c r="B13" s="13" t="s">
        <v>30</v>
      </c>
      <c r="C13" s="22">
        <v>413650</v>
      </c>
      <c r="D13" s="22">
        <v>421095</v>
      </c>
      <c r="E13" s="23">
        <f t="shared" si="0"/>
        <v>101.8</v>
      </c>
    </row>
    <row r="14" spans="1:5" ht="12" customHeight="1" thickBot="1">
      <c r="A14" s="24" t="s">
        <v>31</v>
      </c>
      <c r="B14" s="13" t="s">
        <v>32</v>
      </c>
      <c r="C14" s="22">
        <v>389276</v>
      </c>
      <c r="D14" s="22">
        <v>180780</v>
      </c>
      <c r="E14" s="23">
        <f t="shared" si="0"/>
        <v>46.44</v>
      </c>
    </row>
    <row r="15" spans="1:5" ht="13.5" customHeight="1" thickBot="1">
      <c r="A15" s="17" t="s">
        <v>33</v>
      </c>
      <c r="B15" s="18" t="s">
        <v>34</v>
      </c>
      <c r="C15" s="19">
        <f>SUM(C16:C26)</f>
        <v>2523026</v>
      </c>
      <c r="D15" s="19">
        <f>SUM(D16:D26)</f>
        <v>2589744</v>
      </c>
      <c r="E15" s="15">
        <f t="shared" si="0"/>
        <v>102.64</v>
      </c>
    </row>
    <row r="16" spans="1:5" s="27" customFormat="1" ht="12" customHeight="1" thickBot="1">
      <c r="A16" s="25" t="s">
        <v>35</v>
      </c>
      <c r="B16" s="13" t="s">
        <v>36</v>
      </c>
      <c r="C16" s="26">
        <v>8146</v>
      </c>
      <c r="D16" s="26">
        <v>7686</v>
      </c>
      <c r="E16" s="23">
        <f t="shared" si="0"/>
        <v>94.35</v>
      </c>
    </row>
    <row r="17" spans="1:5" s="27" customFormat="1" ht="12" customHeight="1" thickBot="1">
      <c r="A17" s="25" t="s">
        <v>37</v>
      </c>
      <c r="B17" s="13" t="s">
        <v>38</v>
      </c>
      <c r="C17" s="26">
        <v>78083</v>
      </c>
      <c r="D17" s="26">
        <v>75608</v>
      </c>
      <c r="E17" s="23">
        <f t="shared" si="0"/>
        <v>96.83</v>
      </c>
    </row>
    <row r="18" spans="1:5" s="27" customFormat="1" ht="12" customHeight="1" thickBot="1">
      <c r="A18" s="28" t="s">
        <v>39</v>
      </c>
      <c r="B18" s="13" t="s">
        <v>40</v>
      </c>
      <c r="C18" s="29">
        <v>0</v>
      </c>
      <c r="D18" s="29">
        <v>0</v>
      </c>
      <c r="E18" s="23" t="str">
        <f t="shared" si="0"/>
        <v>-    </v>
      </c>
    </row>
    <row r="19" spans="1:5" s="27" customFormat="1" ht="12" customHeight="1" thickBot="1">
      <c r="A19" s="25" t="s">
        <v>41</v>
      </c>
      <c r="B19" s="13" t="s">
        <v>42</v>
      </c>
      <c r="C19" s="29">
        <v>0</v>
      </c>
      <c r="D19" s="29">
        <v>0</v>
      </c>
      <c r="E19" s="23" t="str">
        <f t="shared" si="0"/>
        <v>-    </v>
      </c>
    </row>
    <row r="20" spans="1:5" s="27" customFormat="1" ht="12" customHeight="1" thickBot="1">
      <c r="A20" s="25" t="s">
        <v>43</v>
      </c>
      <c r="B20" s="13" t="s">
        <v>44</v>
      </c>
      <c r="C20" s="29">
        <v>1302084</v>
      </c>
      <c r="D20" s="29">
        <v>1357442</v>
      </c>
      <c r="E20" s="23">
        <f t="shared" si="0"/>
        <v>104.25</v>
      </c>
    </row>
    <row r="21" spans="1:5" s="27" customFormat="1" ht="12" customHeight="1" thickBot="1">
      <c r="A21" s="25" t="s">
        <v>45</v>
      </c>
      <c r="B21" s="13" t="s">
        <v>46</v>
      </c>
      <c r="C21" s="29">
        <v>728793</v>
      </c>
      <c r="D21" s="29">
        <v>744490</v>
      </c>
      <c r="E21" s="23">
        <f t="shared" si="0"/>
        <v>102.15</v>
      </c>
    </row>
    <row r="22" spans="1:5" s="27" customFormat="1" ht="12" customHeight="1" thickBot="1">
      <c r="A22" s="25" t="s">
        <v>47</v>
      </c>
      <c r="B22" s="13" t="s">
        <v>48</v>
      </c>
      <c r="C22" s="29"/>
      <c r="D22" s="29">
        <v>0</v>
      </c>
      <c r="E22" s="23" t="str">
        <f t="shared" si="0"/>
        <v>-    </v>
      </c>
    </row>
    <row r="23" spans="1:5" s="27" customFormat="1" ht="12" customHeight="1" thickBot="1">
      <c r="A23" s="25" t="s">
        <v>49</v>
      </c>
      <c r="B23" s="13" t="s">
        <v>50</v>
      </c>
      <c r="C23" s="29">
        <v>398342</v>
      </c>
      <c r="D23" s="29">
        <v>395042</v>
      </c>
      <c r="E23" s="23">
        <f t="shared" si="0"/>
        <v>99.17</v>
      </c>
    </row>
    <row r="24" spans="1:5" s="27" customFormat="1" ht="12" customHeight="1" thickBot="1">
      <c r="A24" s="25" t="s">
        <v>51</v>
      </c>
      <c r="B24" s="13" t="s">
        <v>52</v>
      </c>
      <c r="C24" s="29"/>
      <c r="D24" s="29">
        <v>0</v>
      </c>
      <c r="E24" s="23" t="str">
        <f t="shared" si="0"/>
        <v>-    </v>
      </c>
    </row>
    <row r="25" spans="1:5" s="27" customFormat="1" ht="12" customHeight="1" thickBot="1">
      <c r="A25" s="25" t="s">
        <v>53</v>
      </c>
      <c r="B25" s="13" t="s">
        <v>54</v>
      </c>
      <c r="C25" s="29"/>
      <c r="D25" s="29">
        <v>0</v>
      </c>
      <c r="E25" s="23" t="str">
        <f t="shared" si="0"/>
        <v>-    </v>
      </c>
    </row>
    <row r="26" spans="1:5" s="27" customFormat="1" ht="12" customHeight="1" thickBot="1">
      <c r="A26" s="24" t="s">
        <v>55</v>
      </c>
      <c r="B26" s="13" t="s">
        <v>56</v>
      </c>
      <c r="C26" s="29">
        <v>7578</v>
      </c>
      <c r="D26" s="29">
        <v>9476</v>
      </c>
      <c r="E26" s="23">
        <f t="shared" si="0"/>
        <v>125.05</v>
      </c>
    </row>
    <row r="27" spans="1:5" s="27" customFormat="1" ht="12" customHeight="1" thickBot="1">
      <c r="A27" s="20" t="s">
        <v>57</v>
      </c>
      <c r="B27" s="18" t="s">
        <v>58</v>
      </c>
      <c r="C27" s="19">
        <f>SUM(C28:C30)</f>
        <v>794251</v>
      </c>
      <c r="D27" s="19">
        <f>SUM(D28:D30)</f>
        <v>1525592</v>
      </c>
      <c r="E27" s="15">
        <f t="shared" si="0"/>
        <v>192.08</v>
      </c>
    </row>
    <row r="28" spans="1:5" s="27" customFormat="1" ht="12" customHeight="1" thickBot="1">
      <c r="A28" s="25" t="s">
        <v>59</v>
      </c>
      <c r="B28" s="13" t="s">
        <v>60</v>
      </c>
      <c r="C28" s="29">
        <v>320394</v>
      </c>
      <c r="D28" s="29">
        <v>449703</v>
      </c>
      <c r="E28" s="23">
        <f t="shared" si="0"/>
        <v>140.36</v>
      </c>
    </row>
    <row r="29" spans="1:5" s="27" customFormat="1" ht="12" customHeight="1" thickBot="1">
      <c r="A29" s="25" t="s">
        <v>61</v>
      </c>
      <c r="B29" s="13" t="s">
        <v>62</v>
      </c>
      <c r="C29" s="29">
        <v>473857</v>
      </c>
      <c r="D29" s="29">
        <v>1069924</v>
      </c>
      <c r="E29" s="23">
        <f t="shared" si="0"/>
        <v>225.79</v>
      </c>
    </row>
    <row r="30" spans="1:5" s="27" customFormat="1" ht="12" customHeight="1" thickBot="1">
      <c r="A30" s="25" t="s">
        <v>63</v>
      </c>
      <c r="B30" s="13" t="s">
        <v>64</v>
      </c>
      <c r="C30" s="29"/>
      <c r="D30" s="29">
        <v>5965</v>
      </c>
      <c r="E30" s="23" t="str">
        <f t="shared" si="0"/>
        <v>-    </v>
      </c>
    </row>
    <row r="31" spans="1:5" s="27" customFormat="1" ht="12" customHeight="1" thickBot="1">
      <c r="A31" s="20" t="s">
        <v>65</v>
      </c>
      <c r="B31" s="18" t="s">
        <v>66</v>
      </c>
      <c r="C31" s="19">
        <f>SUM(C32:C35)</f>
        <v>259228</v>
      </c>
      <c r="D31" s="19">
        <f>SUM(D32:D35)</f>
        <v>199051</v>
      </c>
      <c r="E31" s="15">
        <f t="shared" si="0"/>
        <v>76.79</v>
      </c>
    </row>
    <row r="32" spans="1:5" s="27" customFormat="1" ht="12" customHeight="1" thickBot="1">
      <c r="A32" s="24" t="s">
        <v>67</v>
      </c>
      <c r="B32" s="13" t="s">
        <v>68</v>
      </c>
      <c r="C32" s="29">
        <v>246498</v>
      </c>
      <c r="D32" s="29">
        <v>189474</v>
      </c>
      <c r="E32" s="23">
        <f t="shared" si="0"/>
        <v>76.87</v>
      </c>
    </row>
    <row r="33" spans="1:5" s="27" customFormat="1" ht="12" customHeight="1" thickBot="1">
      <c r="A33" s="21" t="s">
        <v>69</v>
      </c>
      <c r="B33" s="13" t="s">
        <v>70</v>
      </c>
      <c r="C33" s="29">
        <v>10470</v>
      </c>
      <c r="D33" s="29">
        <v>9491</v>
      </c>
      <c r="E33" s="23">
        <f t="shared" si="0"/>
        <v>90.65</v>
      </c>
    </row>
    <row r="34" spans="1:5" s="27" customFormat="1" ht="12" customHeight="1" thickBot="1">
      <c r="A34" s="21" t="s">
        <v>71</v>
      </c>
      <c r="B34" s="13" t="s">
        <v>72</v>
      </c>
      <c r="C34" s="29">
        <v>0</v>
      </c>
      <c r="D34" s="29">
        <v>0</v>
      </c>
      <c r="E34" s="23" t="str">
        <f t="shared" si="0"/>
        <v>-    </v>
      </c>
    </row>
    <row r="35" spans="1:5" s="27" customFormat="1" ht="12" customHeight="1" thickBot="1">
      <c r="A35" s="24" t="s">
        <v>73</v>
      </c>
      <c r="B35" s="13" t="s">
        <v>74</v>
      </c>
      <c r="C35" s="29">
        <v>2260</v>
      </c>
      <c r="D35" s="29">
        <v>86</v>
      </c>
      <c r="E35" s="23">
        <f t="shared" si="0"/>
        <v>3.81</v>
      </c>
    </row>
    <row r="36" spans="1:5" s="27" customFormat="1" ht="12" customHeight="1" thickBot="1">
      <c r="A36" s="30" t="s">
        <v>75</v>
      </c>
      <c r="B36" s="13" t="s">
        <v>76</v>
      </c>
      <c r="C36" s="31">
        <v>190665</v>
      </c>
      <c r="D36" s="31">
        <v>191685</v>
      </c>
      <c r="E36" s="15">
        <f>IF(C36&lt;&gt;0,ROUND(D36*100/C36,2),"-    ")</f>
        <v>100.53</v>
      </c>
    </row>
    <row r="37" spans="1:5" s="27" customFormat="1" ht="12" customHeight="1" thickBot="1">
      <c r="A37" s="30" t="s">
        <v>77</v>
      </c>
      <c r="B37" s="13" t="s">
        <v>78</v>
      </c>
      <c r="C37" s="31">
        <v>425390</v>
      </c>
      <c r="D37" s="31">
        <v>997288</v>
      </c>
      <c r="E37" s="15">
        <f>IF(C37&lt;&gt;0,ROUND(D37*100/C37,2),"-    ")</f>
        <v>234.44</v>
      </c>
    </row>
    <row r="38" spans="1:5" ht="12" customHeight="1" thickBot="1">
      <c r="A38" s="17" t="s">
        <v>79</v>
      </c>
      <c r="B38" s="18" t="s">
        <v>80</v>
      </c>
      <c r="C38" s="19">
        <f>C4+C5+C36+C37</f>
        <v>6972334</v>
      </c>
      <c r="D38" s="19">
        <f>D4+D5+D36+D37</f>
        <v>8201897</v>
      </c>
      <c r="E38" s="15">
        <f t="shared" si="0"/>
        <v>117.63</v>
      </c>
    </row>
    <row r="39" spans="1:5" ht="12" customHeight="1" thickBot="1">
      <c r="A39" s="30" t="s">
        <v>81</v>
      </c>
      <c r="B39" s="13" t="s">
        <v>82</v>
      </c>
      <c r="C39" s="14">
        <v>25711</v>
      </c>
      <c r="D39" s="14">
        <v>1647</v>
      </c>
      <c r="E39" s="15">
        <f t="shared" si="0"/>
        <v>6.41</v>
      </c>
    </row>
    <row r="40" spans="1:5" ht="12" customHeight="1" thickBot="1">
      <c r="A40" s="20" t="s">
        <v>109</v>
      </c>
      <c r="B40" s="18" t="s">
        <v>83</v>
      </c>
      <c r="C40" s="19">
        <f>C41+C42+C47+C48</f>
        <v>69318</v>
      </c>
      <c r="D40" s="19">
        <f>D41+D42+D47+D48</f>
        <v>66395</v>
      </c>
      <c r="E40" s="15">
        <f t="shared" si="0"/>
        <v>95.78</v>
      </c>
    </row>
    <row r="41" spans="1:5" ht="12" customHeight="1" thickBot="1">
      <c r="A41" s="21" t="s">
        <v>84</v>
      </c>
      <c r="B41" s="13" t="s">
        <v>85</v>
      </c>
      <c r="C41" s="26">
        <v>16476</v>
      </c>
      <c r="D41" s="26">
        <v>22315</v>
      </c>
      <c r="E41" s="23">
        <f t="shared" si="0"/>
        <v>135.44</v>
      </c>
    </row>
    <row r="42" spans="1:5" ht="12" customHeight="1" thickBot="1">
      <c r="A42" s="21" t="s">
        <v>86</v>
      </c>
      <c r="B42" s="13" t="s">
        <v>87</v>
      </c>
      <c r="C42" s="22">
        <v>50589</v>
      </c>
      <c r="D42" s="22">
        <v>42171</v>
      </c>
      <c r="E42" s="23">
        <f t="shared" si="0"/>
        <v>83.36</v>
      </c>
    </row>
    <row r="43" spans="1:5" ht="12" customHeight="1" thickBot="1">
      <c r="A43" s="21" t="s">
        <v>88</v>
      </c>
      <c r="B43" s="13" t="s">
        <v>89</v>
      </c>
      <c r="C43" s="22">
        <v>16514</v>
      </c>
      <c r="D43" s="22">
        <v>35699</v>
      </c>
      <c r="E43" s="23">
        <f t="shared" si="0"/>
        <v>216.17</v>
      </c>
    </row>
    <row r="44" spans="1:5" ht="12" customHeight="1" thickBot="1">
      <c r="A44" s="32" t="s">
        <v>90</v>
      </c>
      <c r="B44" s="13" t="s">
        <v>91</v>
      </c>
      <c r="C44" s="22">
        <v>3553</v>
      </c>
      <c r="D44" s="22">
        <v>3126</v>
      </c>
      <c r="E44" s="23">
        <f t="shared" si="0"/>
        <v>87.98</v>
      </c>
    </row>
    <row r="45" spans="1:5" ht="12" customHeight="1" thickBot="1">
      <c r="A45" s="32" t="s">
        <v>92</v>
      </c>
      <c r="B45" s="13" t="s">
        <v>93</v>
      </c>
      <c r="C45" s="22">
        <v>679</v>
      </c>
      <c r="D45" s="22"/>
      <c r="E45" s="23">
        <f t="shared" si="0"/>
        <v>0</v>
      </c>
    </row>
    <row r="46" spans="1:5" ht="12" customHeight="1" thickBot="1">
      <c r="A46" s="33" t="s">
        <v>94</v>
      </c>
      <c r="B46" s="13" t="s">
        <v>95</v>
      </c>
      <c r="C46" s="22">
        <v>29843</v>
      </c>
      <c r="D46" s="22">
        <v>2937</v>
      </c>
      <c r="E46" s="23">
        <f t="shared" si="0"/>
        <v>9.84</v>
      </c>
    </row>
    <row r="47" spans="1:5" ht="12" customHeight="1" thickBot="1">
      <c r="A47" s="32" t="s">
        <v>96</v>
      </c>
      <c r="B47" s="13" t="s">
        <v>97</v>
      </c>
      <c r="C47" s="22"/>
      <c r="D47" s="22"/>
      <c r="E47" s="23" t="str">
        <f t="shared" si="0"/>
        <v>-    </v>
      </c>
    </row>
    <row r="48" spans="1:5" ht="12" customHeight="1" thickBot="1">
      <c r="A48" s="21" t="s">
        <v>98</v>
      </c>
      <c r="B48" s="13" t="s">
        <v>99</v>
      </c>
      <c r="C48" s="22">
        <v>2253</v>
      </c>
      <c r="D48" s="22">
        <v>1909</v>
      </c>
      <c r="E48" s="23">
        <f t="shared" si="0"/>
        <v>84.73</v>
      </c>
    </row>
    <row r="49" spans="1:5" ht="12" customHeight="1" thickBot="1">
      <c r="A49" s="30" t="s">
        <v>100</v>
      </c>
      <c r="B49" s="13" t="s">
        <v>101</v>
      </c>
      <c r="C49" s="34"/>
      <c r="D49" s="34"/>
      <c r="E49" s="15" t="str">
        <f t="shared" si="0"/>
        <v>-    </v>
      </c>
    </row>
    <row r="50" spans="1:5" ht="12" customHeight="1" thickBot="1">
      <c r="A50" s="30" t="s">
        <v>102</v>
      </c>
      <c r="B50" s="13" t="s">
        <v>103</v>
      </c>
      <c r="C50" s="34">
        <v>228410</v>
      </c>
      <c r="D50" s="34">
        <v>143793</v>
      </c>
      <c r="E50" s="15">
        <f t="shared" si="0"/>
        <v>62.95</v>
      </c>
    </row>
    <row r="51" spans="1:5" ht="12" customHeight="1" thickBot="1">
      <c r="A51" s="30" t="s">
        <v>104</v>
      </c>
      <c r="B51" s="13" t="s">
        <v>105</v>
      </c>
      <c r="C51" s="34">
        <v>278668</v>
      </c>
      <c r="D51" s="34">
        <v>86764</v>
      </c>
      <c r="E51" s="15">
        <f t="shared" si="0"/>
        <v>31.14</v>
      </c>
    </row>
    <row r="52" spans="1:5" ht="12" customHeight="1" thickBot="1">
      <c r="A52" s="17" t="s">
        <v>110</v>
      </c>
      <c r="B52" s="18" t="s">
        <v>106</v>
      </c>
      <c r="C52" s="19">
        <f>C39+C40+C49+C50+C51</f>
        <v>602107</v>
      </c>
      <c r="D52" s="35">
        <f>D39+D40+D49+D50+D51</f>
        <v>298599</v>
      </c>
      <c r="E52" s="15">
        <f t="shared" si="0"/>
        <v>49.59</v>
      </c>
    </row>
    <row r="53" spans="1:5" ht="18" customHeight="1" thickBot="1">
      <c r="A53" s="36" t="s">
        <v>107</v>
      </c>
      <c r="B53" s="18" t="s">
        <v>108</v>
      </c>
      <c r="C53" s="35">
        <f>C38+C52</f>
        <v>7574441</v>
      </c>
      <c r="D53" s="35">
        <f>D38+D52</f>
        <v>8500496</v>
      </c>
      <c r="E53" s="15">
        <f t="shared" si="0"/>
        <v>112.23</v>
      </c>
    </row>
  </sheetData>
  <mergeCells count="2">
    <mergeCell ref="B1:B2"/>
    <mergeCell ref="A1:A2"/>
  </mergeCells>
  <printOptions horizontalCentered="1" verticalCentered="1"/>
  <pageMargins left="0.5118110236220472" right="0.35433070866141736" top="1.4173228346456694" bottom="0.6692913385826772" header="0.7874015748031497" footer="0.6299212598425197"/>
  <pageSetup horizontalDpi="300" verticalDpi="300" orientation="portrait" paperSize="9" scale="90" r:id="rId1"/>
  <headerFooter alignWithMargins="0">
    <oddHeader>&amp;C&amp;"Times New Roman CE,Félkövér\&amp;14TAPOLCA VÁROS ÖNKORMÁNYZAT 
&amp;12 2006.ÉVI 
VAGYONKIMUTATÁSA&amp;RE/1.sz.melléklet
Ezer forintban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33"/>
  <sheetViews>
    <sheetView workbookViewId="0" topLeftCell="A11">
      <selection activeCell="D33" sqref="D33"/>
    </sheetView>
  </sheetViews>
  <sheetFormatPr defaultColWidth="9.00390625" defaultRowHeight="12.75"/>
  <cols>
    <col min="1" max="1" width="50.75390625" style="37" customWidth="1"/>
    <col min="2" max="2" width="4.75390625" style="38" customWidth="1"/>
    <col min="3" max="4" width="12.75390625" style="16" customWidth="1"/>
    <col min="5" max="5" width="12.75390625" style="39" customWidth="1"/>
    <col min="6" max="16384" width="6.875" style="16" customWidth="1"/>
  </cols>
  <sheetData>
    <row r="2" ht="13.5" thickBot="1"/>
    <row r="3" spans="1:5" s="40" customFormat="1" ht="34.5" customHeight="1" thickBot="1">
      <c r="A3" s="106" t="s">
        <v>111</v>
      </c>
      <c r="B3" s="111" t="s">
        <v>1</v>
      </c>
      <c r="C3" s="1" t="s">
        <v>2</v>
      </c>
      <c r="D3" s="2" t="s">
        <v>3</v>
      </c>
      <c r="E3" s="1" t="s">
        <v>112</v>
      </c>
    </row>
    <row r="4" spans="1:5" s="40" customFormat="1" ht="16.5" thickBot="1">
      <c r="A4" s="107"/>
      <c r="B4" s="112"/>
      <c r="C4" s="108" t="s">
        <v>5</v>
      </c>
      <c r="D4" s="109"/>
      <c r="E4" s="110"/>
    </row>
    <row r="5" spans="1:5" s="41" customFormat="1" ht="14.25" customHeight="1" thickBot="1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</row>
    <row r="6" spans="1:5" ht="12.75" customHeight="1" thickBot="1">
      <c r="A6" s="21" t="s">
        <v>113</v>
      </c>
      <c r="B6" s="13" t="s">
        <v>114</v>
      </c>
      <c r="C6" s="42">
        <v>593348</v>
      </c>
      <c r="D6" s="42">
        <v>593348</v>
      </c>
      <c r="E6" s="23">
        <f aca="true" t="shared" si="0" ref="E6:E13">IF(C6&lt;&gt;0,ROUND(D6*100/C6,2),"-    ")</f>
        <v>100</v>
      </c>
    </row>
    <row r="7" spans="1:5" ht="13.5" thickBot="1">
      <c r="A7" s="21" t="s">
        <v>115</v>
      </c>
      <c r="B7" s="13" t="s">
        <v>116</v>
      </c>
      <c r="C7" s="42">
        <v>6130278</v>
      </c>
      <c r="D7" s="42">
        <v>7344353</v>
      </c>
      <c r="E7" s="23">
        <f t="shared" si="0"/>
        <v>119.8</v>
      </c>
    </row>
    <row r="8" spans="1:5" ht="13.5" thickBot="1">
      <c r="A8" s="24" t="s">
        <v>117</v>
      </c>
      <c r="B8" s="13" t="s">
        <v>118</v>
      </c>
      <c r="C8" s="42"/>
      <c r="D8" s="42"/>
      <c r="E8" s="23"/>
    </row>
    <row r="9" spans="1:5" ht="12.75" customHeight="1" thickBot="1">
      <c r="A9" s="17" t="s">
        <v>166</v>
      </c>
      <c r="B9" s="18" t="s">
        <v>119</v>
      </c>
      <c r="C9" s="35">
        <f>SUM(C6:C7)</f>
        <v>6723626</v>
      </c>
      <c r="D9" s="35">
        <f>SUM(D6:D7)</f>
        <v>7937701</v>
      </c>
      <c r="E9" s="15">
        <f t="shared" si="0"/>
        <v>118.06</v>
      </c>
    </row>
    <row r="10" spans="1:5" ht="12.75" customHeight="1" thickBot="1">
      <c r="A10" s="17" t="s">
        <v>120</v>
      </c>
      <c r="B10" s="18" t="s">
        <v>121</v>
      </c>
      <c r="C10" s="43">
        <f>SUM(C11:C12)</f>
        <v>195164</v>
      </c>
      <c r="D10" s="43">
        <f>SUM(D11:D12)</f>
        <v>117176</v>
      </c>
      <c r="E10" s="23"/>
    </row>
    <row r="11" spans="1:5" ht="13.5" thickBot="1">
      <c r="A11" s="44" t="s">
        <v>122</v>
      </c>
      <c r="B11" s="13" t="s">
        <v>123</v>
      </c>
      <c r="C11" s="42">
        <v>366345</v>
      </c>
      <c r="D11" s="42">
        <v>117176</v>
      </c>
      <c r="E11" s="23">
        <f>IF(C11&lt;&gt;0,ROUND(D11*100/C11,2),"-    ")</f>
        <v>31.99</v>
      </c>
    </row>
    <row r="12" spans="1:5" ht="13.5" thickBot="1">
      <c r="A12" s="44" t="s">
        <v>124</v>
      </c>
      <c r="B12" s="13" t="s">
        <v>125</v>
      </c>
      <c r="C12" s="42">
        <v>-171181</v>
      </c>
      <c r="D12" s="42"/>
      <c r="E12" s="23">
        <f t="shared" si="0"/>
        <v>0</v>
      </c>
    </row>
    <row r="13" spans="1:5" ht="14.25" customHeight="1" thickBot="1">
      <c r="A13" s="45" t="s">
        <v>126</v>
      </c>
      <c r="B13" s="18" t="s">
        <v>127</v>
      </c>
      <c r="C13" s="35">
        <f>SUM(C14:C15)</f>
        <v>0</v>
      </c>
      <c r="D13" s="35">
        <f>SUM(D14:D15)</f>
        <v>0</v>
      </c>
      <c r="E13" s="15" t="str">
        <f t="shared" si="0"/>
        <v>-    </v>
      </c>
    </row>
    <row r="14" spans="1:5" s="27" customFormat="1" ht="13.5" thickBot="1">
      <c r="A14" s="44" t="s">
        <v>128</v>
      </c>
      <c r="B14" s="13" t="s">
        <v>129</v>
      </c>
      <c r="C14" s="42"/>
      <c r="D14" s="42"/>
      <c r="E14" s="23" t="str">
        <f>IF(C14&lt;&gt;0,ROUND(D14*100/C14,2),"-    ")</f>
        <v>-    </v>
      </c>
    </row>
    <row r="15" spans="1:5" ht="13.5" thickBot="1">
      <c r="A15" s="44" t="s">
        <v>130</v>
      </c>
      <c r="B15" s="13" t="s">
        <v>131</v>
      </c>
      <c r="C15" s="46"/>
      <c r="D15" s="46"/>
      <c r="E15" s="23" t="str">
        <f aca="true" t="shared" si="1" ref="E15:E30">IF(C15&lt;&gt;0,ROUND(D15*100/C15,2),"-    ")</f>
        <v>-    </v>
      </c>
    </row>
    <row r="16" spans="1:5" ht="13.5" thickBot="1">
      <c r="A16" s="47" t="s">
        <v>132</v>
      </c>
      <c r="B16" s="18" t="s">
        <v>133</v>
      </c>
      <c r="C16" s="35">
        <f>C10+C13</f>
        <v>195164</v>
      </c>
      <c r="D16" s="35">
        <f>D10+D13</f>
        <v>117176</v>
      </c>
      <c r="E16" s="15">
        <f t="shared" si="1"/>
        <v>60.04</v>
      </c>
    </row>
    <row r="17" spans="1:5" ht="14.25" thickBot="1">
      <c r="A17" s="20" t="s">
        <v>167</v>
      </c>
      <c r="B17" s="18" t="s">
        <v>134</v>
      </c>
      <c r="C17" s="35">
        <f>SUM(C18:C21)</f>
        <v>146914</v>
      </c>
      <c r="D17" s="35">
        <f>SUM(D18:D21)</f>
        <v>170327</v>
      </c>
      <c r="E17" s="15">
        <f t="shared" si="1"/>
        <v>115.94</v>
      </c>
    </row>
    <row r="18" spans="1:5" ht="13.5" thickBot="1">
      <c r="A18" s="25" t="s">
        <v>135</v>
      </c>
      <c r="B18" s="13" t="s">
        <v>136</v>
      </c>
      <c r="C18" s="42"/>
      <c r="D18" s="42"/>
      <c r="E18" s="23" t="str">
        <f t="shared" si="1"/>
        <v>-    </v>
      </c>
    </row>
    <row r="19" spans="1:5" ht="13.5" thickBot="1">
      <c r="A19" s="25" t="s">
        <v>137</v>
      </c>
      <c r="B19" s="13" t="s">
        <v>138</v>
      </c>
      <c r="C19" s="42"/>
      <c r="D19" s="42"/>
      <c r="E19" s="23" t="str">
        <f t="shared" si="1"/>
        <v>-    </v>
      </c>
    </row>
    <row r="20" spans="1:5" ht="13.5" thickBot="1">
      <c r="A20" s="25" t="s">
        <v>139</v>
      </c>
      <c r="B20" s="13" t="s">
        <v>140</v>
      </c>
      <c r="C20" s="42">
        <v>146914</v>
      </c>
      <c r="D20" s="42">
        <v>170327</v>
      </c>
      <c r="E20" s="23">
        <f t="shared" si="1"/>
        <v>115.94</v>
      </c>
    </row>
    <row r="21" spans="1:5" ht="13.5" thickBot="1">
      <c r="A21" s="25" t="s">
        <v>141</v>
      </c>
      <c r="B21" s="13" t="s">
        <v>142</v>
      </c>
      <c r="C21" s="42"/>
      <c r="D21" s="42"/>
      <c r="E21" s="23" t="str">
        <f t="shared" si="1"/>
        <v>-    </v>
      </c>
    </row>
    <row r="22" spans="1:5" ht="14.25" customHeight="1" thickBot="1">
      <c r="A22" s="20" t="s">
        <v>168</v>
      </c>
      <c r="B22" s="18" t="s">
        <v>143</v>
      </c>
      <c r="C22" s="35">
        <f>SUM(C23:C26)</f>
        <v>196823</v>
      </c>
      <c r="D22" s="35">
        <f>SUM(D23:D26)</f>
        <v>161911</v>
      </c>
      <c r="E22" s="15">
        <f t="shared" si="1"/>
        <v>82.26</v>
      </c>
    </row>
    <row r="23" spans="1:5" ht="13.5" customHeight="1" thickBot="1">
      <c r="A23" s="21" t="s">
        <v>144</v>
      </c>
      <c r="B23" s="13" t="s">
        <v>145</v>
      </c>
      <c r="C23" s="42"/>
      <c r="D23" s="42"/>
      <c r="E23" s="23" t="str">
        <f t="shared" si="1"/>
        <v>-    </v>
      </c>
    </row>
    <row r="24" spans="1:5" ht="13.5" customHeight="1" thickBot="1">
      <c r="A24" s="21" t="s">
        <v>146</v>
      </c>
      <c r="B24" s="13" t="s">
        <v>147</v>
      </c>
      <c r="C24" s="48"/>
      <c r="D24" s="42"/>
      <c r="E24" s="23" t="str">
        <f t="shared" si="1"/>
        <v>-    </v>
      </c>
    </row>
    <row r="25" spans="1:5" ht="13.5" customHeight="1" thickBot="1">
      <c r="A25" s="25" t="s">
        <v>148</v>
      </c>
      <c r="B25" s="13" t="s">
        <v>149</v>
      </c>
      <c r="C25" s="42">
        <v>113317</v>
      </c>
      <c r="D25" s="42">
        <v>21654</v>
      </c>
      <c r="E25" s="23">
        <f t="shared" si="1"/>
        <v>19.11</v>
      </c>
    </row>
    <row r="26" spans="1:5" ht="13.5" thickBot="1">
      <c r="A26" s="21" t="s">
        <v>150</v>
      </c>
      <c r="B26" s="13" t="s">
        <v>151</v>
      </c>
      <c r="C26" s="42">
        <v>83506</v>
      </c>
      <c r="D26" s="42">
        <v>140257</v>
      </c>
      <c r="E26" s="23">
        <f t="shared" si="1"/>
        <v>167.96</v>
      </c>
    </row>
    <row r="27" spans="1:5" ht="13.5" thickBot="1">
      <c r="A27" s="21" t="s">
        <v>152</v>
      </c>
      <c r="B27" s="13" t="s">
        <v>153</v>
      </c>
      <c r="C27" s="42">
        <v>37629</v>
      </c>
      <c r="D27" s="42">
        <v>85788</v>
      </c>
      <c r="E27" s="23">
        <f t="shared" si="1"/>
        <v>227.98</v>
      </c>
    </row>
    <row r="28" spans="1:5" ht="13.5" thickBot="1">
      <c r="A28" s="32" t="s">
        <v>154</v>
      </c>
      <c r="B28" s="13" t="s">
        <v>155</v>
      </c>
      <c r="C28" s="42">
        <v>2</v>
      </c>
      <c r="D28" s="42">
        <v>6</v>
      </c>
      <c r="E28" s="23">
        <f t="shared" si="1"/>
        <v>300</v>
      </c>
    </row>
    <row r="29" spans="1:5" ht="13.5" thickBot="1">
      <c r="A29" s="32" t="s">
        <v>156</v>
      </c>
      <c r="B29" s="13" t="s">
        <v>157</v>
      </c>
      <c r="C29" s="42">
        <v>19</v>
      </c>
      <c r="D29" s="42">
        <v>31</v>
      </c>
      <c r="E29" s="23">
        <f t="shared" si="1"/>
        <v>163.16</v>
      </c>
    </row>
    <row r="30" spans="1:5" ht="13.5" thickBot="1">
      <c r="A30" s="32" t="s">
        <v>158</v>
      </c>
      <c r="B30" s="13" t="s">
        <v>159</v>
      </c>
      <c r="C30" s="42">
        <v>45856</v>
      </c>
      <c r="D30" s="42">
        <v>54159</v>
      </c>
      <c r="E30" s="23">
        <f t="shared" si="1"/>
        <v>118.11</v>
      </c>
    </row>
    <row r="31" spans="1:5" ht="12.75" customHeight="1" thickBot="1">
      <c r="A31" s="30" t="s">
        <v>160</v>
      </c>
      <c r="B31" s="13" t="s">
        <v>161</v>
      </c>
      <c r="C31" s="34">
        <v>311914</v>
      </c>
      <c r="D31" s="34">
        <v>113381</v>
      </c>
      <c r="E31" s="15">
        <f>IF(C31&lt;&gt;0,ROUND(D31*100/C31,2),"-    ")</f>
        <v>36.35</v>
      </c>
    </row>
    <row r="32" spans="1:5" ht="13.5" thickBot="1">
      <c r="A32" s="49" t="s">
        <v>162</v>
      </c>
      <c r="B32" s="18" t="s">
        <v>163</v>
      </c>
      <c r="C32" s="35">
        <f>C17+C22+C31</f>
        <v>655651</v>
      </c>
      <c r="D32" s="35">
        <f>D17+D22+D31</f>
        <v>445619</v>
      </c>
      <c r="E32" s="15">
        <f>IF(C32&lt;&gt;0,ROUND(D32*100/C32,2),"-    ")</f>
        <v>67.97</v>
      </c>
    </row>
    <row r="33" spans="1:5" ht="17.25" customHeight="1" thickBot="1">
      <c r="A33" s="36" t="s">
        <v>164</v>
      </c>
      <c r="B33" s="18" t="s">
        <v>165</v>
      </c>
      <c r="C33" s="35">
        <f>C9+C16+C32</f>
        <v>7574441</v>
      </c>
      <c r="D33" s="35">
        <f>D9+D16+D32</f>
        <v>8500496</v>
      </c>
      <c r="E33" s="15">
        <f>IF(C33&lt;&gt;0,ROUND(D33*100/C33,2),"-    ")</f>
        <v>112.23</v>
      </c>
    </row>
  </sheetData>
  <mergeCells count="3">
    <mergeCell ref="C4:E4"/>
    <mergeCell ref="A3:A4"/>
    <mergeCell ref="B3:B4"/>
  </mergeCells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90" r:id="rId1"/>
  <headerFooter alignWithMargins="0">
    <oddHeader>&amp;C&amp;"Times New Roman CE,Félkövér\&amp;14TAPOLCA VÁROS ÖNKORMÁNYZAT
&amp;12 2006.ÉVI 
VAGYONKIMUTATÁSA&amp;RE/1.sz.melléklet folyt.
Ezer forintban</oddHeader>
    <oddFooter>&amp;C2.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8" sqref="B18"/>
    </sheetView>
  </sheetViews>
  <sheetFormatPr defaultColWidth="9.00390625" defaultRowHeight="12.75"/>
  <cols>
    <col min="1" max="1" width="50.75390625" style="0" customWidth="1"/>
    <col min="2" max="2" width="4.75390625" style="0" customWidth="1"/>
    <col min="3" max="4" width="12.75390625" style="0" customWidth="1"/>
  </cols>
  <sheetData>
    <row r="1" spans="1:4" ht="54.75" customHeight="1">
      <c r="A1" s="94" t="s">
        <v>202</v>
      </c>
      <c r="B1" s="95" t="s">
        <v>1</v>
      </c>
      <c r="C1" s="94" t="s">
        <v>203</v>
      </c>
      <c r="D1" s="96" t="s">
        <v>220</v>
      </c>
    </row>
    <row r="2" spans="1:4" ht="12.75">
      <c r="A2" s="83" t="s">
        <v>205</v>
      </c>
      <c r="B2" s="84" t="s">
        <v>204</v>
      </c>
      <c r="C2" s="88"/>
      <c r="D2" s="88"/>
    </row>
    <row r="3" spans="1:4" ht="12.75">
      <c r="A3" s="85" t="s">
        <v>206</v>
      </c>
      <c r="B3" s="87" t="s">
        <v>207</v>
      </c>
      <c r="C3" s="99">
        <v>2120</v>
      </c>
      <c r="D3" s="99">
        <v>20000</v>
      </c>
    </row>
    <row r="4" spans="1:4" ht="12.75">
      <c r="A4" s="98" t="s">
        <v>229</v>
      </c>
      <c r="B4" s="87" t="s">
        <v>208</v>
      </c>
      <c r="C4" s="99">
        <v>1</v>
      </c>
      <c r="D4" s="99">
        <v>17</v>
      </c>
    </row>
    <row r="5" spans="1:4" ht="12.75">
      <c r="A5" s="113" t="s">
        <v>215</v>
      </c>
      <c r="B5" s="115" t="s">
        <v>209</v>
      </c>
      <c r="C5" s="117">
        <v>23</v>
      </c>
      <c r="D5" s="117">
        <v>37353</v>
      </c>
    </row>
    <row r="6" spans="1:4" ht="12.75">
      <c r="A6" s="114"/>
      <c r="B6" s="116"/>
      <c r="C6" s="118"/>
      <c r="D6" s="118"/>
    </row>
    <row r="7" spans="1:4" ht="12.75">
      <c r="A7" s="85" t="s">
        <v>216</v>
      </c>
      <c r="B7" s="87" t="s">
        <v>210</v>
      </c>
      <c r="C7" s="89">
        <v>1</v>
      </c>
      <c r="D7" s="89">
        <v>67</v>
      </c>
    </row>
    <row r="8" spans="1:4" ht="12.75">
      <c r="A8" s="85" t="s">
        <v>217</v>
      </c>
      <c r="B8" s="87" t="s">
        <v>211</v>
      </c>
      <c r="C8" s="89">
        <v>12640</v>
      </c>
      <c r="D8" s="89">
        <v>30000</v>
      </c>
    </row>
    <row r="9" spans="1:4" ht="12.75">
      <c r="A9" s="85" t="s">
        <v>218</v>
      </c>
      <c r="B9" s="87" t="s">
        <v>212</v>
      </c>
      <c r="C9" s="89">
        <v>0</v>
      </c>
      <c r="D9" s="89">
        <v>0</v>
      </c>
    </row>
    <row r="10" spans="1:4" ht="12.75">
      <c r="A10" s="85" t="s">
        <v>219</v>
      </c>
      <c r="B10" s="87" t="s">
        <v>213</v>
      </c>
      <c r="C10" s="89">
        <v>12</v>
      </c>
      <c r="D10" s="89">
        <v>100</v>
      </c>
    </row>
    <row r="11" spans="1:4" ht="12.75">
      <c r="A11" s="85"/>
      <c r="B11" s="87" t="s">
        <v>214</v>
      </c>
      <c r="C11" s="89"/>
      <c r="D11" s="89"/>
    </row>
    <row r="12" spans="1:4" ht="12.75">
      <c r="A12" s="85"/>
      <c r="B12" s="87" t="s">
        <v>30</v>
      </c>
      <c r="C12" s="89"/>
      <c r="D12" s="89"/>
    </row>
    <row r="13" spans="1:4" ht="12.75">
      <c r="A13" s="85"/>
      <c r="B13" s="87" t="s">
        <v>32</v>
      </c>
      <c r="C13" s="89"/>
      <c r="D13" s="89"/>
    </row>
    <row r="14" spans="1:4" ht="12.75">
      <c r="A14" s="85"/>
      <c r="B14" s="87" t="s">
        <v>34</v>
      </c>
      <c r="C14" s="89"/>
      <c r="D14" s="89"/>
    </row>
    <row r="15" spans="1:4" ht="12.75">
      <c r="A15" s="85"/>
      <c r="B15" s="87" t="s">
        <v>36</v>
      </c>
      <c r="C15" s="89"/>
      <c r="D15" s="89"/>
    </row>
    <row r="16" spans="1:4" ht="12.75">
      <c r="A16" s="85"/>
      <c r="B16" s="87" t="s">
        <v>38</v>
      </c>
      <c r="C16" s="85"/>
      <c r="D16" s="85"/>
    </row>
    <row r="17" spans="1:4" ht="12.75">
      <c r="A17" s="85"/>
      <c r="B17" s="87" t="s">
        <v>40</v>
      </c>
      <c r="C17" s="85"/>
      <c r="D17" s="85"/>
    </row>
    <row r="18" spans="1:4" ht="12.75">
      <c r="A18" s="86"/>
      <c r="B18" s="90" t="s">
        <v>42</v>
      </c>
      <c r="C18" s="86"/>
      <c r="D18" s="86"/>
    </row>
  </sheetData>
  <mergeCells count="4">
    <mergeCell ref="A5:A6"/>
    <mergeCell ref="B5:B6"/>
    <mergeCell ref="C5:C6"/>
    <mergeCell ref="D5:D6"/>
  </mergeCells>
  <printOptions horizontalCentered="1"/>
  <pageMargins left="0.7874015748031497" right="0.7874015748031497" top="2.5590551181102366" bottom="0.984251968503937" header="1.1023622047244095" footer="0.5118110236220472"/>
  <pageSetup firstPageNumber="3" useFirstPageNumber="1" orientation="portrait" paperSize="9" r:id="rId1"/>
  <headerFooter alignWithMargins="0">
    <oddHeader>&amp;C&amp;"Times New Roman CE,Félkövér\&amp;12TAPOLCA VÁROS ÖNKORMÁNYZAT&amp;"Arial CE,Normál\&amp;10
&amp;"Times New Roman,Félkövér\&amp;11 2006.ÉVI
VAGYONKIMUTATÁSA
az érték nélkül nyilvántartott eszközökről&amp;RE/1sz.melléklet folyt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42"/>
  <sheetViews>
    <sheetView tabSelected="1" workbookViewId="0" topLeftCell="E21">
      <selection activeCell="Q32" sqref="Q32"/>
    </sheetView>
  </sheetViews>
  <sheetFormatPr defaultColWidth="9.00390625" defaultRowHeight="12.75"/>
  <cols>
    <col min="1" max="1" width="20.75390625" style="0" customWidth="1"/>
    <col min="2" max="18" width="6.75390625" style="0" customWidth="1"/>
  </cols>
  <sheetData>
    <row r="2" spans="1:18" ht="12.75" customHeight="1">
      <c r="A2" s="119" t="s">
        <v>169</v>
      </c>
      <c r="B2" s="138" t="s">
        <v>170</v>
      </c>
      <c r="C2" s="139"/>
      <c r="D2" s="138" t="s">
        <v>171</v>
      </c>
      <c r="E2" s="139"/>
      <c r="F2" s="124" t="s">
        <v>172</v>
      </c>
      <c r="G2" s="124" t="s">
        <v>173</v>
      </c>
      <c r="H2" s="129" t="s">
        <v>174</v>
      </c>
      <c r="I2" s="138" t="s">
        <v>175</v>
      </c>
      <c r="J2" s="132"/>
      <c r="K2" s="138" t="s">
        <v>176</v>
      </c>
      <c r="L2" s="133"/>
      <c r="M2" s="138" t="s">
        <v>177</v>
      </c>
      <c r="N2" s="133"/>
      <c r="O2" s="132" t="s">
        <v>176</v>
      </c>
      <c r="P2" s="133"/>
      <c r="Q2" s="134" t="s">
        <v>178</v>
      </c>
      <c r="R2" s="135"/>
    </row>
    <row r="3" spans="1:18" ht="12.75" customHeight="1">
      <c r="A3" s="120"/>
      <c r="B3" s="138" t="s">
        <v>179</v>
      </c>
      <c r="C3" s="133"/>
      <c r="D3" s="138" t="s">
        <v>180</v>
      </c>
      <c r="E3" s="139"/>
      <c r="F3" s="125"/>
      <c r="G3" s="127"/>
      <c r="H3" s="130"/>
      <c r="I3" s="138" t="s">
        <v>180</v>
      </c>
      <c r="J3" s="133"/>
      <c r="K3" s="138" t="s">
        <v>180</v>
      </c>
      <c r="L3" s="133"/>
      <c r="M3" s="138" t="s">
        <v>180</v>
      </c>
      <c r="N3" s="139"/>
      <c r="O3" s="138" t="s">
        <v>181</v>
      </c>
      <c r="P3" s="133"/>
      <c r="Q3" s="136"/>
      <c r="R3" s="137"/>
    </row>
    <row r="4" spans="1:18" ht="12.75" customHeight="1">
      <c r="A4" s="120"/>
      <c r="B4" s="122" t="s">
        <v>224</v>
      </c>
      <c r="C4" s="122" t="s">
        <v>227</v>
      </c>
      <c r="D4" s="122" t="s">
        <v>225</v>
      </c>
      <c r="E4" s="122" t="s">
        <v>226</v>
      </c>
      <c r="F4" s="125"/>
      <c r="G4" s="127"/>
      <c r="H4" s="130"/>
      <c r="I4" s="122" t="s">
        <v>224</v>
      </c>
      <c r="J4" s="122" t="s">
        <v>227</v>
      </c>
      <c r="K4" s="122" t="s">
        <v>225</v>
      </c>
      <c r="L4" s="122" t="s">
        <v>226</v>
      </c>
      <c r="M4" s="122" t="s">
        <v>225</v>
      </c>
      <c r="N4" s="122" t="s">
        <v>226</v>
      </c>
      <c r="O4" s="122" t="s">
        <v>225</v>
      </c>
      <c r="P4" s="122" t="s">
        <v>226</v>
      </c>
      <c r="Q4" s="100" t="s">
        <v>225</v>
      </c>
      <c r="R4" s="100" t="s">
        <v>226</v>
      </c>
    </row>
    <row r="5" spans="1:18" ht="12.75">
      <c r="A5" s="121"/>
      <c r="B5" s="123"/>
      <c r="C5" s="123"/>
      <c r="D5" s="123"/>
      <c r="E5" s="123"/>
      <c r="F5" s="126"/>
      <c r="G5" s="128"/>
      <c r="H5" s="130"/>
      <c r="I5" s="123"/>
      <c r="J5" s="123"/>
      <c r="K5" s="123"/>
      <c r="L5" s="123"/>
      <c r="M5" s="123"/>
      <c r="N5" s="123"/>
      <c r="O5" s="123"/>
      <c r="P5" s="123"/>
      <c r="Q5" s="131"/>
      <c r="R5" s="100"/>
    </row>
    <row r="6" spans="1:18" ht="12.75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3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0">
        <v>17</v>
      </c>
      <c r="R6" s="50">
        <v>18</v>
      </c>
    </row>
    <row r="7" spans="1:18" ht="12" customHeight="1">
      <c r="A7" s="54" t="s">
        <v>182</v>
      </c>
      <c r="B7" s="55">
        <v>153</v>
      </c>
      <c r="C7" s="56">
        <v>156</v>
      </c>
      <c r="D7" s="55">
        <v>250</v>
      </c>
      <c r="E7" s="56">
        <v>570</v>
      </c>
      <c r="F7" s="55">
        <v>598</v>
      </c>
      <c r="G7" s="55"/>
      <c r="H7" s="56">
        <v>1712</v>
      </c>
      <c r="I7" s="55">
        <v>30934</v>
      </c>
      <c r="J7" s="56">
        <v>31518</v>
      </c>
      <c r="K7" s="55">
        <v>38722</v>
      </c>
      <c r="L7" s="56">
        <v>38857</v>
      </c>
      <c r="M7" s="55">
        <f>SUM(D7+I7+K7)</f>
        <v>69906</v>
      </c>
      <c r="N7" s="63">
        <f>SUM(E7+F7+G7+H7+J7+L7)</f>
        <v>73255</v>
      </c>
      <c r="O7" s="55">
        <f aca="true" t="shared" si="0" ref="O7:P16">SUM(K7/B7)*1000</f>
        <v>253084.96732026144</v>
      </c>
      <c r="P7" s="56">
        <f t="shared" si="0"/>
        <v>249083.33333333334</v>
      </c>
      <c r="Q7" s="57">
        <f aca="true" t="shared" si="1" ref="Q7:R12">SUM(K7/M7)</f>
        <v>0.5539152576316768</v>
      </c>
      <c r="R7" s="58">
        <f t="shared" si="1"/>
        <v>0.5304347826086957</v>
      </c>
    </row>
    <row r="8" spans="1:18" ht="12" customHeight="1">
      <c r="A8" s="54" t="s">
        <v>183</v>
      </c>
      <c r="B8" s="55">
        <v>168</v>
      </c>
      <c r="C8" s="56">
        <v>178</v>
      </c>
      <c r="D8" s="55">
        <v>162</v>
      </c>
      <c r="E8" s="56">
        <v>187</v>
      </c>
      <c r="F8" s="55">
        <v>681</v>
      </c>
      <c r="G8" s="55"/>
      <c r="H8" s="56">
        <v>3362</v>
      </c>
      <c r="I8" s="55">
        <v>33968</v>
      </c>
      <c r="J8" s="56">
        <v>35981</v>
      </c>
      <c r="K8" s="55">
        <v>41715</v>
      </c>
      <c r="L8" s="56">
        <v>40197</v>
      </c>
      <c r="M8" s="55">
        <f>SUM(D8+I8+K8)</f>
        <v>75845</v>
      </c>
      <c r="N8" s="63">
        <f>SUM(E8+F8+G8+H8+J8+L8)</f>
        <v>80408</v>
      </c>
      <c r="O8" s="55">
        <f t="shared" si="0"/>
        <v>248303.57142857142</v>
      </c>
      <c r="P8" s="56">
        <f t="shared" si="0"/>
        <v>225825.84269662923</v>
      </c>
      <c r="Q8" s="57">
        <f t="shared" si="1"/>
        <v>0.5500032961961896</v>
      </c>
      <c r="R8" s="58">
        <f t="shared" si="1"/>
        <v>0.49991294398567304</v>
      </c>
    </row>
    <row r="9" spans="1:18" ht="12" customHeight="1">
      <c r="A9" s="54" t="s">
        <v>184</v>
      </c>
      <c r="B9" s="55">
        <v>157</v>
      </c>
      <c r="C9" s="56">
        <v>162</v>
      </c>
      <c r="D9" s="55">
        <v>30</v>
      </c>
      <c r="E9" s="56">
        <v>46</v>
      </c>
      <c r="F9" s="55">
        <v>835</v>
      </c>
      <c r="G9" s="55"/>
      <c r="H9" s="56">
        <v>2806</v>
      </c>
      <c r="I9" s="55">
        <v>31613</v>
      </c>
      <c r="J9" s="56">
        <v>32612</v>
      </c>
      <c r="K9" s="55">
        <v>34952</v>
      </c>
      <c r="L9" s="56">
        <v>34553</v>
      </c>
      <c r="M9" s="55">
        <f>SUM(D9+I9+K9)</f>
        <v>66595</v>
      </c>
      <c r="N9" s="63">
        <f>SUM(E9+F9+G9+H9+J9+L9)</f>
        <v>70852</v>
      </c>
      <c r="O9" s="55">
        <f t="shared" si="0"/>
        <v>222624.20382165603</v>
      </c>
      <c r="P9" s="56">
        <f t="shared" si="0"/>
        <v>213290.12345679014</v>
      </c>
      <c r="Q9" s="57">
        <f t="shared" si="1"/>
        <v>0.5248442075230874</v>
      </c>
      <c r="R9" s="58">
        <f t="shared" si="1"/>
        <v>0.4876785411844408</v>
      </c>
    </row>
    <row r="10" spans="1:18" ht="12.75">
      <c r="A10" s="59" t="s">
        <v>185</v>
      </c>
      <c r="B10" s="60">
        <f aca="true" t="shared" si="2" ref="B10:N10">SUM(B7:B9)</f>
        <v>478</v>
      </c>
      <c r="C10" s="60">
        <f t="shared" si="2"/>
        <v>496</v>
      </c>
      <c r="D10" s="60">
        <f t="shared" si="2"/>
        <v>442</v>
      </c>
      <c r="E10" s="60">
        <f t="shared" si="2"/>
        <v>803</v>
      </c>
      <c r="F10" s="60">
        <f t="shared" si="2"/>
        <v>2114</v>
      </c>
      <c r="G10" s="60">
        <f t="shared" si="2"/>
        <v>0</v>
      </c>
      <c r="H10" s="60">
        <f t="shared" si="2"/>
        <v>7880</v>
      </c>
      <c r="I10" s="60">
        <f t="shared" si="2"/>
        <v>96515</v>
      </c>
      <c r="J10" s="60">
        <f t="shared" si="2"/>
        <v>100111</v>
      </c>
      <c r="K10" s="60">
        <f t="shared" si="2"/>
        <v>115389</v>
      </c>
      <c r="L10" s="60">
        <f t="shared" si="2"/>
        <v>113607</v>
      </c>
      <c r="M10" s="60">
        <f t="shared" si="2"/>
        <v>212346</v>
      </c>
      <c r="N10" s="65">
        <f t="shared" si="2"/>
        <v>224515</v>
      </c>
      <c r="O10" s="60">
        <f t="shared" si="0"/>
        <v>241399.58158995816</v>
      </c>
      <c r="P10" s="60">
        <f t="shared" si="0"/>
        <v>229046.3709677419</v>
      </c>
      <c r="Q10" s="61">
        <f t="shared" si="1"/>
        <v>0.5434008646266</v>
      </c>
      <c r="R10" s="61">
        <f t="shared" si="1"/>
        <v>0.506010734249382</v>
      </c>
    </row>
    <row r="11" spans="1:18" ht="12" customHeight="1">
      <c r="A11" s="54" t="s">
        <v>186</v>
      </c>
      <c r="B11" s="55">
        <v>468</v>
      </c>
      <c r="C11" s="56">
        <v>460</v>
      </c>
      <c r="D11" s="55">
        <v>930</v>
      </c>
      <c r="E11" s="56">
        <v>1430</v>
      </c>
      <c r="F11" s="56">
        <v>360</v>
      </c>
      <c r="G11" s="55"/>
      <c r="H11" s="56">
        <v>1302</v>
      </c>
      <c r="I11" s="55">
        <v>107193</v>
      </c>
      <c r="J11" s="56">
        <v>104978</v>
      </c>
      <c r="K11" s="55">
        <v>43460</v>
      </c>
      <c r="L11" s="56">
        <v>54581</v>
      </c>
      <c r="M11" s="55">
        <f>SUM(D11+I11+K11)</f>
        <v>151583</v>
      </c>
      <c r="N11" s="63">
        <f>SUM(E11+F11+G11+H11+J11+L11)</f>
        <v>162651</v>
      </c>
      <c r="O11" s="55">
        <f t="shared" si="0"/>
        <v>92863.24786324786</v>
      </c>
      <c r="P11" s="56">
        <f t="shared" si="0"/>
        <v>118654.34782608696</v>
      </c>
      <c r="Q11" s="57">
        <f t="shared" si="1"/>
        <v>0.28670761233119807</v>
      </c>
      <c r="R11" s="58">
        <f t="shared" si="1"/>
        <v>0.33557125378878705</v>
      </c>
    </row>
    <row r="12" spans="1:18" ht="12" customHeight="1">
      <c r="A12" s="54" t="s">
        <v>187</v>
      </c>
      <c r="B12" s="55">
        <v>393</v>
      </c>
      <c r="C12" s="56">
        <v>393</v>
      </c>
      <c r="D12" s="55">
        <v>1536</v>
      </c>
      <c r="E12" s="56">
        <v>1536</v>
      </c>
      <c r="F12" s="56">
        <v>3094</v>
      </c>
      <c r="G12" s="55"/>
      <c r="H12" s="56">
        <v>5108</v>
      </c>
      <c r="I12" s="55">
        <v>95881</v>
      </c>
      <c r="J12" s="56">
        <v>96737</v>
      </c>
      <c r="K12" s="55">
        <v>36991</v>
      </c>
      <c r="L12" s="56">
        <v>39819</v>
      </c>
      <c r="M12" s="55">
        <f>SUM(D12+I12+K12)</f>
        <v>134408</v>
      </c>
      <c r="N12" s="63">
        <f>SUM(E12+F12+G12+H12+J12+L12)</f>
        <v>146294</v>
      </c>
      <c r="O12" s="55">
        <f t="shared" si="0"/>
        <v>94124.68193384224</v>
      </c>
      <c r="P12" s="56">
        <f t="shared" si="0"/>
        <v>101320.61068702291</v>
      </c>
      <c r="Q12" s="57">
        <f t="shared" si="1"/>
        <v>0.2752142729599429</v>
      </c>
      <c r="R12" s="58">
        <f t="shared" si="1"/>
        <v>0.2721847785965248</v>
      </c>
    </row>
    <row r="13" spans="1:18" ht="12" customHeight="1">
      <c r="A13" s="54" t="s">
        <v>228</v>
      </c>
      <c r="B13" s="55"/>
      <c r="C13" s="56"/>
      <c r="D13" s="55"/>
      <c r="E13" s="56"/>
      <c r="F13" s="55"/>
      <c r="G13" s="55"/>
      <c r="H13" s="56"/>
      <c r="I13" s="55"/>
      <c r="J13" s="56"/>
      <c r="K13" s="55"/>
      <c r="L13" s="56"/>
      <c r="M13" s="55"/>
      <c r="N13" s="56"/>
      <c r="O13" s="55"/>
      <c r="P13" s="56"/>
      <c r="Q13" s="57"/>
      <c r="R13" s="58"/>
    </row>
    <row r="14" spans="1:18" ht="12" customHeight="1">
      <c r="A14" s="54" t="s">
        <v>188</v>
      </c>
      <c r="B14" s="55">
        <v>635</v>
      </c>
      <c r="C14" s="56">
        <v>625</v>
      </c>
      <c r="D14" s="55">
        <v>750</v>
      </c>
      <c r="E14" s="56">
        <v>1200</v>
      </c>
      <c r="F14" s="56">
        <v>1301</v>
      </c>
      <c r="G14" s="55"/>
      <c r="H14" s="56">
        <v>735</v>
      </c>
      <c r="I14" s="55">
        <v>143129</v>
      </c>
      <c r="J14" s="56">
        <v>140246</v>
      </c>
      <c r="K14" s="55">
        <v>47148</v>
      </c>
      <c r="L14" s="56">
        <v>53741</v>
      </c>
      <c r="M14" s="55">
        <f>SUM(D14+I14+K14)</f>
        <v>191027</v>
      </c>
      <c r="N14" s="63">
        <f>SUM(E14+F14+G14+H14+J14+L14)</f>
        <v>197223</v>
      </c>
      <c r="O14" s="55">
        <f t="shared" si="0"/>
        <v>74248.81889763779</v>
      </c>
      <c r="P14" s="56">
        <f t="shared" si="0"/>
        <v>85985.6</v>
      </c>
      <c r="Q14" s="57">
        <f>SUM(K14/M14)</f>
        <v>0.2468132777041989</v>
      </c>
      <c r="R14" s="58">
        <f>SUM(L14/N14)</f>
        <v>0.27248850286224224</v>
      </c>
    </row>
    <row r="15" spans="1:18" ht="12" customHeight="1">
      <c r="A15" s="54" t="s">
        <v>228</v>
      </c>
      <c r="B15" s="55"/>
      <c r="C15" s="56"/>
      <c r="D15" s="55"/>
      <c r="E15" s="56"/>
      <c r="F15" s="55"/>
      <c r="G15" s="55"/>
      <c r="H15" s="56"/>
      <c r="I15" s="55"/>
      <c r="J15" s="56"/>
      <c r="K15" s="55"/>
      <c r="L15" s="56"/>
      <c r="M15" s="55"/>
      <c r="N15" s="56"/>
      <c r="O15" s="55"/>
      <c r="P15" s="56"/>
      <c r="Q15" s="57"/>
      <c r="R15" s="58"/>
    </row>
    <row r="16" spans="1:18" ht="12" customHeight="1">
      <c r="A16" s="54" t="s">
        <v>223</v>
      </c>
      <c r="B16" s="55">
        <v>161</v>
      </c>
      <c r="C16" s="56">
        <v>155</v>
      </c>
      <c r="D16" s="55">
        <v>5980</v>
      </c>
      <c r="E16" s="56">
        <v>9480</v>
      </c>
      <c r="F16" s="56">
        <v>8951</v>
      </c>
      <c r="G16" s="55"/>
      <c r="H16" s="56">
        <v>9498</v>
      </c>
      <c r="I16" s="55">
        <v>69252</v>
      </c>
      <c r="J16" s="56">
        <v>51420</v>
      </c>
      <c r="K16" s="55">
        <v>86522</v>
      </c>
      <c r="L16" s="56">
        <v>112611</v>
      </c>
      <c r="M16" s="55">
        <f>SUM(D16+F17+I16+K16)</f>
        <v>162304</v>
      </c>
      <c r="N16" s="63">
        <f>SUM(E16+F16+G16+H16+J16+L16)</f>
        <v>191960</v>
      </c>
      <c r="O16" s="55">
        <f t="shared" si="0"/>
        <v>537403.7267080744</v>
      </c>
      <c r="P16" s="56">
        <f t="shared" si="0"/>
        <v>726522.5806451612</v>
      </c>
      <c r="Q16" s="57">
        <f>SUM(K16/M16)</f>
        <v>0.5330860607255521</v>
      </c>
      <c r="R16" s="58">
        <f>SUM(L16/N16)</f>
        <v>0.5866378412169202</v>
      </c>
    </row>
    <row r="17" spans="1:18" ht="12" customHeight="1">
      <c r="A17" s="91" t="s">
        <v>221</v>
      </c>
      <c r="B17" s="55"/>
      <c r="C17" s="56"/>
      <c r="D17" s="55">
        <v>5980</v>
      </c>
      <c r="E17" s="56"/>
      <c r="F17" s="55">
        <v>550</v>
      </c>
      <c r="G17" s="55"/>
      <c r="H17" s="55"/>
      <c r="I17" s="55">
        <v>69252</v>
      </c>
      <c r="J17" s="55"/>
      <c r="K17" s="55"/>
      <c r="L17" s="55"/>
      <c r="M17" s="64">
        <f>SUM(F17+I17+K17)</f>
        <v>69802</v>
      </c>
      <c r="N17" s="55"/>
      <c r="O17" s="55"/>
      <c r="P17" s="56"/>
      <c r="Q17" s="92"/>
      <c r="R17" s="93"/>
    </row>
    <row r="18" spans="1:18" ht="12" customHeight="1">
      <c r="A18" s="91" t="s">
        <v>222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>
        <f>SUM(D18+I18+K18)</f>
        <v>0</v>
      </c>
      <c r="N18" s="55"/>
      <c r="O18" s="55"/>
      <c r="P18" s="55"/>
      <c r="Q18" s="55"/>
      <c r="R18" s="55"/>
    </row>
    <row r="19" spans="1:18" ht="12.75">
      <c r="A19" s="59" t="s">
        <v>189</v>
      </c>
      <c r="B19" s="60">
        <f aca="true" t="shared" si="3" ref="B19:N19">SUM(B11:B16)</f>
        <v>1657</v>
      </c>
      <c r="C19" s="60">
        <f t="shared" si="3"/>
        <v>1633</v>
      </c>
      <c r="D19" s="60">
        <f t="shared" si="3"/>
        <v>9196</v>
      </c>
      <c r="E19" s="60">
        <f t="shared" si="3"/>
        <v>13646</v>
      </c>
      <c r="F19" s="60">
        <f>SUM(F11:F12,F14,F16)</f>
        <v>13706</v>
      </c>
      <c r="G19" s="60">
        <f t="shared" si="3"/>
        <v>0</v>
      </c>
      <c r="H19" s="60">
        <f t="shared" si="3"/>
        <v>16643</v>
      </c>
      <c r="I19" s="60">
        <f t="shared" si="3"/>
        <v>415455</v>
      </c>
      <c r="J19" s="60">
        <f t="shared" si="3"/>
        <v>393381</v>
      </c>
      <c r="K19" s="60">
        <f t="shared" si="3"/>
        <v>214121</v>
      </c>
      <c r="L19" s="60">
        <f t="shared" si="3"/>
        <v>260752</v>
      </c>
      <c r="M19" s="60">
        <f>SUM(M11:M16)</f>
        <v>639322</v>
      </c>
      <c r="N19" s="65">
        <f t="shared" si="3"/>
        <v>698128</v>
      </c>
      <c r="O19" s="60">
        <f>SUM(K19/B19)*1000</f>
        <v>129222.08811104405</v>
      </c>
      <c r="P19" s="60">
        <f>SUM(L19/C19)*1000</f>
        <v>159676.66870789957</v>
      </c>
      <c r="Q19" s="61">
        <f>SUM(K19/M19)</f>
        <v>0.3349188671749134</v>
      </c>
      <c r="R19" s="61">
        <f>SUM(L19/N19)</f>
        <v>0.37350170742328054</v>
      </c>
    </row>
    <row r="20" spans="1:18" ht="12.75">
      <c r="A20" s="62" t="s">
        <v>225</v>
      </c>
      <c r="B20" s="60"/>
      <c r="C20" s="60"/>
      <c r="D20" s="60"/>
      <c r="E20" s="60"/>
      <c r="F20" s="60">
        <f>SUM(F13,F15,F17)</f>
        <v>550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</row>
    <row r="21" spans="1:18" ht="12" customHeight="1">
      <c r="A21" s="54" t="s">
        <v>190</v>
      </c>
      <c r="B21" s="55">
        <v>463</v>
      </c>
      <c r="C21" s="56">
        <v>468</v>
      </c>
      <c r="D21" s="55">
        <v>2000</v>
      </c>
      <c r="E21" s="56">
        <v>2500</v>
      </c>
      <c r="F21" s="63">
        <v>2218</v>
      </c>
      <c r="G21" s="55"/>
      <c r="H21" s="56">
        <v>2131</v>
      </c>
      <c r="I21" s="55">
        <v>129210</v>
      </c>
      <c r="J21" s="56">
        <v>128847</v>
      </c>
      <c r="K21" s="55">
        <v>38191</v>
      </c>
      <c r="L21" s="56">
        <v>38801</v>
      </c>
      <c r="M21" s="55">
        <f>SUM(D21+F22+I21+K21)</f>
        <v>170401</v>
      </c>
      <c r="N21" s="63">
        <f>SUM(E21+F21+G21+H21+J21+L21)</f>
        <v>174497</v>
      </c>
      <c r="O21" s="55">
        <f>SUM(K21/B21)*1000</f>
        <v>82485.96112311016</v>
      </c>
      <c r="P21" s="56">
        <f>SUM(L21/C21)*1000</f>
        <v>82908.11965811966</v>
      </c>
      <c r="Q21" s="57">
        <f>SUM(K21/M21)</f>
        <v>0.22412427157117623</v>
      </c>
      <c r="R21" s="58">
        <f>SUM(L21/N21)</f>
        <v>0.22235912365255564</v>
      </c>
    </row>
    <row r="22" spans="1:18" ht="12" customHeight="1">
      <c r="A22" s="54" t="s">
        <v>228</v>
      </c>
      <c r="B22" s="55"/>
      <c r="C22" s="56"/>
      <c r="D22" s="55"/>
      <c r="E22" s="56"/>
      <c r="F22" s="64">
        <v>1000</v>
      </c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7"/>
      <c r="R22" s="58"/>
    </row>
    <row r="23" spans="1:18" ht="12" customHeight="1">
      <c r="A23" s="54" t="s">
        <v>191</v>
      </c>
      <c r="B23" s="55">
        <v>605</v>
      </c>
      <c r="C23" s="56">
        <v>581</v>
      </c>
      <c r="D23" s="55">
        <v>6002</v>
      </c>
      <c r="E23" s="56">
        <v>16793</v>
      </c>
      <c r="F23" s="63">
        <v>14184</v>
      </c>
      <c r="G23" s="55"/>
      <c r="H23" s="56">
        <v>2681</v>
      </c>
      <c r="I23" s="55">
        <v>169499</v>
      </c>
      <c r="J23" s="56">
        <v>163715</v>
      </c>
      <c r="K23" s="55">
        <v>34835</v>
      </c>
      <c r="L23" s="56">
        <v>42199</v>
      </c>
      <c r="M23" s="55">
        <f>SUM(D23+F24+I23+K23)</f>
        <v>212336</v>
      </c>
      <c r="N23" s="63">
        <f>SUM(E23+F23+G23+H23+J23+L23)</f>
        <v>239572</v>
      </c>
      <c r="O23" s="55">
        <f>SUM(K23/B23)*1000</f>
        <v>57578.51239669421</v>
      </c>
      <c r="P23" s="56">
        <f>SUM(L23/C23)*1000</f>
        <v>72631.66953528399</v>
      </c>
      <c r="Q23" s="57">
        <f>SUM(K23/M23)</f>
        <v>0.16405602441413608</v>
      </c>
      <c r="R23" s="58">
        <f>SUM(L23/N23)</f>
        <v>0.17614328886514283</v>
      </c>
    </row>
    <row r="24" spans="1:18" ht="12" customHeight="1">
      <c r="A24" s="54" t="s">
        <v>228</v>
      </c>
      <c r="B24" s="55"/>
      <c r="C24" s="56"/>
      <c r="D24" s="55"/>
      <c r="E24" s="56"/>
      <c r="F24" s="64">
        <v>2000</v>
      </c>
      <c r="G24" s="55"/>
      <c r="H24" s="56"/>
      <c r="I24" s="55"/>
      <c r="J24" s="56"/>
      <c r="K24" s="55"/>
      <c r="L24" s="56"/>
      <c r="M24" s="55"/>
      <c r="N24" s="56"/>
      <c r="O24" s="55"/>
      <c r="P24" s="56"/>
      <c r="Q24" s="57"/>
      <c r="R24" s="58"/>
    </row>
    <row r="25" spans="1:18" ht="12.75">
      <c r="A25" s="59" t="s">
        <v>192</v>
      </c>
      <c r="B25" s="60">
        <f>SUM(B21:B23)</f>
        <v>1068</v>
      </c>
      <c r="C25" s="60">
        <f aca="true" t="shared" si="4" ref="C25:J25">SUM(C21:C23)</f>
        <v>1049</v>
      </c>
      <c r="D25" s="60">
        <f>SUM(D21:D23)</f>
        <v>8002</v>
      </c>
      <c r="E25" s="60">
        <f t="shared" si="4"/>
        <v>19293</v>
      </c>
      <c r="F25" s="65">
        <f>SUM(F21,F23)</f>
        <v>16402</v>
      </c>
      <c r="G25" s="60">
        <f t="shared" si="4"/>
        <v>0</v>
      </c>
      <c r="H25" s="60">
        <f>SUM(H21:H23)</f>
        <v>4812</v>
      </c>
      <c r="I25" s="60">
        <f t="shared" si="4"/>
        <v>298709</v>
      </c>
      <c r="J25" s="60">
        <f t="shared" si="4"/>
        <v>292562</v>
      </c>
      <c r="K25" s="60">
        <f>SUM(K21:K23)</f>
        <v>73026</v>
      </c>
      <c r="L25" s="60">
        <f>SUM(L21:L23)</f>
        <v>81000</v>
      </c>
      <c r="M25" s="60">
        <f>SUM(M21:M24)</f>
        <v>382737</v>
      </c>
      <c r="N25" s="65">
        <f>SUM(N21:N23)</f>
        <v>414069</v>
      </c>
      <c r="O25" s="60">
        <f>SUM(K25/B25)*1000</f>
        <v>68376.40449438203</v>
      </c>
      <c r="P25" s="60">
        <f>SUM(L25/C25)*1000</f>
        <v>77216.39656816015</v>
      </c>
      <c r="Q25" s="61">
        <f>SUM(K25/M25)</f>
        <v>0.19079942623786048</v>
      </c>
      <c r="R25" s="61">
        <f>SUM(L25/N25)</f>
        <v>0.19561957065126825</v>
      </c>
    </row>
    <row r="26" spans="1:18" ht="12.75">
      <c r="A26" s="62" t="s">
        <v>225</v>
      </c>
      <c r="B26" s="60"/>
      <c r="C26" s="60"/>
      <c r="D26" s="60"/>
      <c r="E26" s="60"/>
      <c r="F26" s="65">
        <f>SUM(F22+F24)</f>
        <v>3000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1"/>
    </row>
    <row r="27" spans="1:18" ht="12" customHeight="1">
      <c r="A27" s="54" t="s">
        <v>193</v>
      </c>
      <c r="B27" s="55">
        <v>77</v>
      </c>
      <c r="C27" s="56">
        <v>74</v>
      </c>
      <c r="D27" s="55">
        <v>5175</v>
      </c>
      <c r="E27" s="56">
        <v>6575</v>
      </c>
      <c r="F27" s="56">
        <v>984</v>
      </c>
      <c r="G27" s="55"/>
      <c r="H27" s="56">
        <v>1911</v>
      </c>
      <c r="I27" s="55">
        <v>23620</v>
      </c>
      <c r="J27" s="56">
        <v>23638</v>
      </c>
      <c r="K27" s="55">
        <v>10759</v>
      </c>
      <c r="L27" s="56">
        <v>11039</v>
      </c>
      <c r="M27" s="55">
        <f>SUM(D27+I27+K27)</f>
        <v>39554</v>
      </c>
      <c r="N27" s="63">
        <f>SUM(E27+F27+G27+H27+J27+L27)</f>
        <v>44147</v>
      </c>
      <c r="O27" s="55">
        <f>SUM(K27/B27)*1000</f>
        <v>139727.2727272727</v>
      </c>
      <c r="P27" s="56">
        <f>SUM(L27/C27)*1000</f>
        <v>149175.67567567568</v>
      </c>
      <c r="Q27" s="57">
        <f>SUM(K27/M27)</f>
        <v>0.27200788795064973</v>
      </c>
      <c r="R27" s="58">
        <f>SUM(L27/N27)</f>
        <v>0.2500509660905611</v>
      </c>
    </row>
    <row r="28" spans="1:18" ht="12" customHeight="1">
      <c r="A28" s="54" t="s">
        <v>194</v>
      </c>
      <c r="B28" s="55">
        <v>356</v>
      </c>
      <c r="C28" s="56">
        <v>352</v>
      </c>
      <c r="E28" s="56">
        <v>3735</v>
      </c>
      <c r="F28" s="56">
        <v>7910</v>
      </c>
      <c r="G28" s="55"/>
      <c r="H28" s="56">
        <v>797</v>
      </c>
      <c r="J28" s="56">
        <v>37260</v>
      </c>
      <c r="L28" s="56">
        <v>40814</v>
      </c>
      <c r="N28" s="63">
        <f>SUM(E28+F28+G28+H28+J28+L28)</f>
        <v>90516</v>
      </c>
      <c r="O28" s="55">
        <f>SUM(K29/B28)*1000</f>
        <v>103943.82022471911</v>
      </c>
      <c r="P28" s="56">
        <f>SUM(L28/C28)*1000</f>
        <v>115948.86363636365</v>
      </c>
      <c r="Q28" s="57">
        <f>SUM(K29/M29)</f>
        <v>0.42831678125795775</v>
      </c>
      <c r="R28" s="58">
        <f>SUM(L28/N28)</f>
        <v>0.4509037076317999</v>
      </c>
    </row>
    <row r="29" spans="1:18" ht="12" customHeight="1">
      <c r="A29" s="54" t="s">
        <v>228</v>
      </c>
      <c r="B29" s="55"/>
      <c r="C29" s="55"/>
      <c r="D29" s="55">
        <v>3500</v>
      </c>
      <c r="E29" s="55"/>
      <c r="F29" s="55">
        <v>8000</v>
      </c>
      <c r="G29" s="55"/>
      <c r="H29" s="55"/>
      <c r="I29" s="55">
        <v>37890</v>
      </c>
      <c r="J29" s="55"/>
      <c r="K29" s="55">
        <v>37004</v>
      </c>
      <c r="L29" s="55"/>
      <c r="M29" s="64">
        <f>SUM(D29+F29+I29+K29)</f>
        <v>86394</v>
      </c>
      <c r="N29" s="55"/>
      <c r="O29" s="55"/>
      <c r="P29" s="55"/>
      <c r="Q29" s="57"/>
      <c r="R29" s="57"/>
    </row>
    <row r="30" spans="1:18" ht="12" customHeight="1">
      <c r="A30" s="54" t="s">
        <v>195</v>
      </c>
      <c r="B30" s="55"/>
      <c r="C30" s="55"/>
      <c r="D30" s="55"/>
      <c r="E30" s="56"/>
      <c r="F30" s="56">
        <v>11087</v>
      </c>
      <c r="G30" s="55"/>
      <c r="H30" s="56">
        <v>2185</v>
      </c>
      <c r="J30" s="56">
        <v>10425</v>
      </c>
      <c r="K30" s="55"/>
      <c r="L30" s="56">
        <v>19829</v>
      </c>
      <c r="M30" s="97"/>
      <c r="N30" s="63">
        <f>SUM(E30+F30+G30+H30+J30+L30)</f>
        <v>43526</v>
      </c>
      <c r="O30" s="55"/>
      <c r="P30" s="55"/>
      <c r="Q30" s="57"/>
      <c r="R30" s="58">
        <f>SUM(L30/N30)</f>
        <v>0.4555667876671415</v>
      </c>
    </row>
    <row r="31" spans="1:18" ht="12" customHeight="1">
      <c r="A31" s="54" t="s">
        <v>228</v>
      </c>
      <c r="B31" s="55"/>
      <c r="C31" s="55"/>
      <c r="D31" s="55"/>
      <c r="E31" s="55"/>
      <c r="F31" s="55">
        <v>9500</v>
      </c>
      <c r="G31" s="55"/>
      <c r="H31" s="55"/>
      <c r="I31" s="55">
        <v>10665</v>
      </c>
      <c r="J31" s="55"/>
      <c r="K31" s="55">
        <v>19709</v>
      </c>
      <c r="L31" s="55"/>
      <c r="M31" s="64">
        <f>SUM(D31+F31+I31+K31)</f>
        <v>39874</v>
      </c>
      <c r="N31" s="55"/>
      <c r="O31" s="55"/>
      <c r="P31" s="55"/>
      <c r="Q31" s="57"/>
      <c r="R31" s="57"/>
    </row>
    <row r="32" spans="1:18" ht="12" customHeight="1">
      <c r="A32" s="54" t="s">
        <v>196</v>
      </c>
      <c r="B32" s="55"/>
      <c r="C32" s="55"/>
      <c r="E32" s="56">
        <v>2350</v>
      </c>
      <c r="F32" s="56">
        <v>11985</v>
      </c>
      <c r="G32" s="55"/>
      <c r="H32" s="56">
        <v>6677</v>
      </c>
      <c r="I32" s="55"/>
      <c r="J32" s="56"/>
      <c r="L32" s="56">
        <v>57483</v>
      </c>
      <c r="M32" s="55"/>
      <c r="N32" s="63">
        <f>SUM(E32+F32+G32+H32+J32+L32)</f>
        <v>78495</v>
      </c>
      <c r="O32" s="55"/>
      <c r="P32" s="54"/>
      <c r="Q32" s="57"/>
      <c r="R32" s="58">
        <f>SUM(L32/N32)</f>
        <v>0.7323141601375884</v>
      </c>
    </row>
    <row r="33" spans="1:18" ht="12" customHeight="1">
      <c r="A33" s="54" t="s">
        <v>228</v>
      </c>
      <c r="B33" s="55"/>
      <c r="C33" s="55"/>
      <c r="D33" s="55">
        <v>2350</v>
      </c>
      <c r="E33" s="56"/>
      <c r="F33" s="55"/>
      <c r="G33" s="55"/>
      <c r="H33" s="56"/>
      <c r="I33" s="55"/>
      <c r="J33" s="56"/>
      <c r="K33" s="55">
        <v>55607</v>
      </c>
      <c r="L33" s="56"/>
      <c r="M33" s="55">
        <f>SUM(D33+K33)</f>
        <v>57957</v>
      </c>
      <c r="N33" s="56"/>
      <c r="O33" s="55"/>
      <c r="P33" s="54"/>
      <c r="Q33" s="57"/>
      <c r="R33" s="58"/>
    </row>
    <row r="34" spans="1:18" ht="12" customHeight="1">
      <c r="A34" s="54" t="s">
        <v>197</v>
      </c>
      <c r="B34" s="55"/>
      <c r="C34" s="56"/>
      <c r="E34" s="56">
        <v>6764</v>
      </c>
      <c r="F34" s="56">
        <v>17564</v>
      </c>
      <c r="G34" s="56">
        <v>80508</v>
      </c>
      <c r="H34" s="56">
        <v>11442</v>
      </c>
      <c r="J34" s="56">
        <v>38201</v>
      </c>
      <c r="L34" s="56">
        <v>66854</v>
      </c>
      <c r="N34" s="63">
        <f>SUM(E34+F34+G34+H34+J34+L34)</f>
        <v>221333</v>
      </c>
      <c r="O34" s="55"/>
      <c r="P34" s="54"/>
      <c r="Q34" s="57"/>
      <c r="R34" s="58">
        <f>SUM(L34/N34)</f>
        <v>0.302051659716355</v>
      </c>
    </row>
    <row r="35" spans="1:18" ht="12" customHeight="1">
      <c r="A35" s="54" t="s">
        <v>228</v>
      </c>
      <c r="B35" s="55"/>
      <c r="C35" s="55"/>
      <c r="D35" s="55">
        <v>6724</v>
      </c>
      <c r="E35" s="55"/>
      <c r="F35" s="55">
        <v>15745</v>
      </c>
      <c r="G35" s="55">
        <v>73395</v>
      </c>
      <c r="H35" s="55"/>
      <c r="I35" s="55">
        <v>34958</v>
      </c>
      <c r="J35" s="55"/>
      <c r="K35" s="55">
        <v>69637</v>
      </c>
      <c r="L35" s="55"/>
      <c r="M35" s="64">
        <f>SUM(D35+F35+G35+I35+K35)</f>
        <v>200459</v>
      </c>
      <c r="N35" s="55"/>
      <c r="O35" s="55"/>
      <c r="P35" s="54"/>
      <c r="Q35" s="57"/>
      <c r="R35" s="57"/>
    </row>
    <row r="36" spans="1:18" ht="12" customHeight="1">
      <c r="A36" s="54" t="s">
        <v>198</v>
      </c>
      <c r="B36" s="55"/>
      <c r="C36" s="55"/>
      <c r="E36" s="56">
        <v>32341</v>
      </c>
      <c r="F36" s="56">
        <v>5115</v>
      </c>
      <c r="G36" s="66">
        <v>635813</v>
      </c>
      <c r="H36" s="56"/>
      <c r="I36" s="55"/>
      <c r="J36" s="55"/>
      <c r="K36" s="55"/>
      <c r="L36" s="56">
        <v>22971</v>
      </c>
      <c r="M36" s="67"/>
      <c r="N36" s="66">
        <f>SUM(E36+F36+G36+H36+J36+L36)</f>
        <v>696240</v>
      </c>
      <c r="O36" s="55"/>
      <c r="P36" s="54"/>
      <c r="Q36" s="57"/>
      <c r="R36" s="58">
        <f>SUM(L36/N36)</f>
        <v>0.032992933471216825</v>
      </c>
    </row>
    <row r="37" spans="1:18" ht="12" customHeight="1">
      <c r="A37" s="54" t="s">
        <v>228</v>
      </c>
      <c r="B37" s="55"/>
      <c r="C37" s="55"/>
      <c r="D37" s="55">
        <v>49004</v>
      </c>
      <c r="E37" s="55"/>
      <c r="F37" s="55">
        <v>4720</v>
      </c>
      <c r="G37" s="67">
        <v>994145</v>
      </c>
      <c r="H37" s="55"/>
      <c r="I37" s="55"/>
      <c r="J37" s="55"/>
      <c r="K37" s="55"/>
      <c r="L37" s="55"/>
      <c r="M37" s="67">
        <f>SUM(D37+F37+G37)</f>
        <v>1047869</v>
      </c>
      <c r="N37" s="55"/>
      <c r="O37" s="55"/>
      <c r="P37" s="54"/>
      <c r="Q37" s="57"/>
      <c r="R37" s="57"/>
    </row>
    <row r="38" spans="1:18" ht="12" customHeight="1">
      <c r="A38" s="54" t="s">
        <v>199</v>
      </c>
      <c r="B38" s="55"/>
      <c r="C38" s="55"/>
      <c r="D38" s="55">
        <v>70827</v>
      </c>
      <c r="E38" s="56">
        <v>70589</v>
      </c>
      <c r="F38" s="56"/>
      <c r="G38" s="55"/>
      <c r="H38" s="56"/>
      <c r="I38" s="55">
        <v>56362</v>
      </c>
      <c r="J38" s="56">
        <v>52453</v>
      </c>
      <c r="K38" s="55">
        <v>26707</v>
      </c>
      <c r="L38" s="56">
        <v>31305</v>
      </c>
      <c r="M38" s="64">
        <f>SUM(D38+F38+I38+K38)</f>
        <v>153896</v>
      </c>
      <c r="N38" s="56">
        <f>SUM(E38+F38+G38+H38+J38+L38)</f>
        <v>154347</v>
      </c>
      <c r="O38" s="68"/>
      <c r="P38" s="54"/>
      <c r="Q38" s="57"/>
      <c r="R38" s="58"/>
    </row>
    <row r="39" spans="1:18" ht="12.75">
      <c r="A39" s="69" t="s">
        <v>200</v>
      </c>
      <c r="B39" s="70"/>
      <c r="C39" s="71">
        <f>SUM(C27:C37)</f>
        <v>426</v>
      </c>
      <c r="D39" s="70"/>
      <c r="E39" s="71">
        <f>SUM(E27:E38)</f>
        <v>122354</v>
      </c>
      <c r="F39" s="71">
        <f>SUM(F27,F28,F30,F32,F34,F36,F38)</f>
        <v>54645</v>
      </c>
      <c r="G39" s="72">
        <f>SUM(G28,G30,G34,G36)</f>
        <v>716321</v>
      </c>
      <c r="H39" s="71">
        <f>SUM(H27,H28,H30,H32,H34,H36,H38)</f>
        <v>23012</v>
      </c>
      <c r="I39" s="70"/>
      <c r="J39" s="71">
        <f>SUM(J27,J28,J30,J32,J34,J36,J38)</f>
        <v>161977</v>
      </c>
      <c r="K39" s="70"/>
      <c r="L39" s="71">
        <f>SUM(L27:L38)</f>
        <v>250295</v>
      </c>
      <c r="M39" s="70"/>
      <c r="N39" s="101">
        <f>SUM(N27:N38)</f>
        <v>1328604</v>
      </c>
      <c r="O39" s="73"/>
      <c r="P39" s="71">
        <f>SUM(L39/C39)*1000</f>
        <v>587546.9483568076</v>
      </c>
      <c r="Q39" s="74"/>
      <c r="R39" s="75">
        <f>SUM(L39/N39)</f>
        <v>0.1883894674410133</v>
      </c>
    </row>
    <row r="40" spans="1:18" ht="12.75">
      <c r="A40" s="76" t="s">
        <v>225</v>
      </c>
      <c r="B40" s="77">
        <f>SUM(B27:B39)</f>
        <v>433</v>
      </c>
      <c r="C40" s="77"/>
      <c r="D40" s="77">
        <f>SUM(D27:D39)</f>
        <v>137580</v>
      </c>
      <c r="E40" s="77"/>
      <c r="F40" s="77">
        <f>SUM(F29,F31,F33,F35,F37)</f>
        <v>37965</v>
      </c>
      <c r="G40" s="78">
        <f>SUM(G29,G31,G35,G37)</f>
        <v>1067540</v>
      </c>
      <c r="H40" s="77"/>
      <c r="I40" s="77">
        <f>SUM(I27:I39)</f>
        <v>163495</v>
      </c>
      <c r="J40" s="77"/>
      <c r="K40" s="77">
        <f>SUM(K27:K39)</f>
        <v>219423</v>
      </c>
      <c r="L40" s="77"/>
      <c r="M40" s="103">
        <f>SUM(M27:M39)</f>
        <v>1626003</v>
      </c>
      <c r="N40" s="77"/>
      <c r="O40" s="79">
        <f>SUM(K40/B40)*1000</f>
        <v>506750.5773672055</v>
      </c>
      <c r="P40" s="76"/>
      <c r="Q40" s="80">
        <f>SUM(K40/M40)</f>
        <v>0.13494624548663195</v>
      </c>
      <c r="R40" s="76"/>
    </row>
    <row r="41" spans="1:18" ht="12.75">
      <c r="A41" s="69" t="s">
        <v>201</v>
      </c>
      <c r="B41" s="73"/>
      <c r="C41" s="81">
        <f>SUM(C10+C19+C25+C39)</f>
        <v>3604</v>
      </c>
      <c r="D41" s="70"/>
      <c r="E41" s="81">
        <f>SUM(E10+E19+E25+E39)</f>
        <v>156096</v>
      </c>
      <c r="F41" s="71">
        <f>SUM(F10,F19,F25,F39)</f>
        <v>86867</v>
      </c>
      <c r="G41" s="72">
        <f>SUM(G10,G19,G25,G39)</f>
        <v>716321</v>
      </c>
      <c r="H41" s="81">
        <f>SUM(H10+H19+H25+H39)</f>
        <v>52347</v>
      </c>
      <c r="I41" s="70"/>
      <c r="J41" s="82">
        <f>SUM(J10+J19+J25+J39)</f>
        <v>948031</v>
      </c>
      <c r="K41" s="70"/>
      <c r="L41" s="81">
        <f>SUM(L10+L19+L25+L39)</f>
        <v>705654</v>
      </c>
      <c r="M41" s="70"/>
      <c r="N41" s="102">
        <f>SUM(N10+N19+N25+N39)</f>
        <v>2665316</v>
      </c>
      <c r="O41" s="70"/>
      <c r="P41" s="71">
        <f>SUM(L41/C41)*1000</f>
        <v>195797.4472807991</v>
      </c>
      <c r="Q41" s="74"/>
      <c r="R41" s="75">
        <f>SUM(L41/N41)</f>
        <v>0.26475434807730114</v>
      </c>
    </row>
    <row r="42" spans="1:18" ht="12.75">
      <c r="A42" s="76" t="s">
        <v>225</v>
      </c>
      <c r="B42" s="77">
        <f>SUM(B10+B19+B25+B39+B40)</f>
        <v>3636</v>
      </c>
      <c r="C42" s="77"/>
      <c r="D42" s="77">
        <f>SUM(D10+D19+D25+D39+D40)</f>
        <v>155220</v>
      </c>
      <c r="E42" s="77"/>
      <c r="F42" s="77">
        <f>SUM(F20,F26,F40)</f>
        <v>41515</v>
      </c>
      <c r="G42" s="78">
        <f>SUM(G10,G19,G26,G40)</f>
        <v>1067540</v>
      </c>
      <c r="H42" s="77"/>
      <c r="I42" s="77">
        <f>SUM(I10,I19,I25,I40)</f>
        <v>974174</v>
      </c>
      <c r="J42" s="77"/>
      <c r="K42" s="77">
        <f>SUM(K10+K19+K25+K39+K40)</f>
        <v>621959</v>
      </c>
      <c r="L42" s="77"/>
      <c r="M42" s="103">
        <f>SUM(M10+M19+M25+M39+M40)</f>
        <v>2860408</v>
      </c>
      <c r="N42" s="77"/>
      <c r="O42" s="77">
        <f>SUM(K42/B42)*1000</f>
        <v>171055.8305830583</v>
      </c>
      <c r="P42" s="76"/>
      <c r="Q42" s="80"/>
      <c r="R42" s="76"/>
    </row>
  </sheetData>
  <mergeCells count="31">
    <mergeCell ref="M2:N2"/>
    <mergeCell ref="B2:C2"/>
    <mergeCell ref="B4:B5"/>
    <mergeCell ref="C4:C5"/>
    <mergeCell ref="J4:J5"/>
    <mergeCell ref="D2:E2"/>
    <mergeCell ref="D4:D5"/>
    <mergeCell ref="O2:P2"/>
    <mergeCell ref="Q2:R3"/>
    <mergeCell ref="B3:C3"/>
    <mergeCell ref="D3:E3"/>
    <mergeCell ref="I3:J3"/>
    <mergeCell ref="K3:L3"/>
    <mergeCell ref="M3:N3"/>
    <mergeCell ref="O3:P3"/>
    <mergeCell ref="I2:J2"/>
    <mergeCell ref="K2:L2"/>
    <mergeCell ref="P4:P5"/>
    <mergeCell ref="Q4:Q5"/>
    <mergeCell ref="R4:R5"/>
    <mergeCell ref="N4:N5"/>
    <mergeCell ref="A2:A5"/>
    <mergeCell ref="O4:O5"/>
    <mergeCell ref="K4:K5"/>
    <mergeCell ref="I4:I5"/>
    <mergeCell ref="E4:E5"/>
    <mergeCell ref="F2:F5"/>
    <mergeCell ref="L4:L5"/>
    <mergeCell ref="M4:M5"/>
    <mergeCell ref="G2:G5"/>
    <mergeCell ref="H2:H5"/>
  </mergeCells>
  <printOptions horizontalCentered="1"/>
  <pageMargins left="0.3937007874015748" right="0.3937007874015748" top="0.5905511811023623" bottom="0.3937007874015748" header="0.11811023622047245" footer="0.11811023622047245"/>
  <pageSetup firstPageNumber="4" useFirstPageNumber="1" horizontalDpi="360" verticalDpi="360" orientation="landscape" paperSize="9" r:id="rId1"/>
  <headerFooter alignWithMargins="0">
    <oddHeader>&amp;C&amp;"Times New Roman CE,Félkövér\&amp;12TAPOLCA VÁROS ÖNKORMÁNYZATA&amp;10
2005.évi beszámoló az intézményi bevételek és kiadások alakulásáról&amp;"Arial CE,Normál\
&amp;RE/2.sz. melléklet
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Budai Mihályné</dc:creator>
  <cp:keywords/>
  <dc:description/>
  <cp:lastModifiedBy>Budai Mihályné</cp:lastModifiedBy>
  <cp:lastPrinted>2007-04-05T07:12:27Z</cp:lastPrinted>
  <dcterms:created xsi:type="dcterms:W3CDTF">2005-04-26T11:58:16Z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